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035" windowWidth="12135" windowHeight="11475" tabRatio="768" activeTab="0"/>
  </bookViews>
  <sheets>
    <sheet name="rekapitulace" sheetId="1" r:id="rId1"/>
    <sheet name="běžný" sheetId="2" r:id="rId2"/>
    <sheet name="kapitálový" sheetId="3" r:id="rId3"/>
    <sheet name="financování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'běžný'!$B$1:$B$3270</definedName>
    <definedName name="_Regression_Int">1</definedName>
    <definedName name="cisloobjektu">'[2]Krycí list'!$A$5</definedName>
    <definedName name="CisloRozpoctu">'[6]Krycí list'!$C$2</definedName>
    <definedName name="cislostavby">'[2]Krycí list'!$A$7</definedName>
    <definedName name="Dodavka0">#REF!</definedName>
    <definedName name="HSV0">#REF!</definedName>
    <definedName name="HZS0">#REF!</definedName>
    <definedName name="kurz">'[4]Výpočet netto cen'!$B$11</definedName>
    <definedName name="l">#REF!</definedName>
    <definedName name="marže">'[4]Výpočet netto cen'!$B$12</definedName>
    <definedName name="Montaz0">#REF!</definedName>
    <definedName name="nazevobjektu">'[2]Krycí list'!$C$5</definedName>
    <definedName name="NazevRozpoctu">'[6]Krycí list'!$D$2</definedName>
    <definedName name="nazevstavby">'[2]Krycí list'!$C$7</definedName>
    <definedName name="_xlnm.Print_Titles" localSheetId="1">'běžný'!$1:$2</definedName>
    <definedName name="_xlnm.Print_Titles" localSheetId="2">'kapitálový'!$1:$2</definedName>
    <definedName name="_xlnm.Print_Area" localSheetId="1">'běžný'!$A$1:$L$1293</definedName>
    <definedName name="_xlnm.Print_Area" localSheetId="3">'financování'!$A$1:$F$10</definedName>
    <definedName name="_xlnm.Print_Area" localSheetId="2">'kapitálový'!$A$1:$L$190</definedName>
    <definedName name="_xlnm.Print_Area" localSheetId="0">'rekapitulace'!$A$1:$G$19</definedName>
    <definedName name="PocetMJ">#REF!</definedName>
    <definedName name="Print_Area_MI">#REF!</definedName>
    <definedName name="Print_Titles_MI">#REF!</definedName>
    <definedName name="PSV0">#REF!</definedName>
    <definedName name="rabat_1">'[3]Výpočet netto cen'!$B$7</definedName>
    <definedName name="SazbaDPH1">'[6]Krycí list'!$C$30</definedName>
    <definedName name="SazbaDPH2">'[6]Krycí list'!$C$32</definedName>
    <definedName name="skonto_1">'[3]Výpočet netto cen'!$B$10</definedName>
    <definedName name="skonto_2">'[3]Výpočet netto cen'!$B$11</definedName>
    <definedName name="skonto_3">'[3]Výpočet netto cen'!$B$12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Kc">'[2]Rekapitulace'!#REF!</definedName>
    <definedName name="VRNnazev">'[2]Rekapitulace'!#REF!</definedName>
    <definedName name="VRNproc">'[2]Rekapitulace'!#REF!</definedName>
    <definedName name="VRNzakl">'[2]Rekapitulace'!#REF!</definedName>
  </definedNames>
  <calcPr fullCalcOnLoad="1"/>
</workbook>
</file>

<file path=xl/sharedStrings.xml><?xml version="1.0" encoding="utf-8"?>
<sst xmlns="http://schemas.openxmlformats.org/spreadsheetml/2006/main" count="1443" uniqueCount="1096">
  <si>
    <t>Dotace EU- ZŠ Plešivec, vým.oken,zateplení</t>
  </si>
  <si>
    <t>ZŠ Plešivec - vým. oken,zateplení - dot.SFŽP</t>
  </si>
  <si>
    <t>ZŠ Plešivec - vým. oken,zateplení - dot. EU</t>
  </si>
  <si>
    <t>Dotace SFŽP- ZŠ Nádraží, SEN komplexu bud.</t>
  </si>
  <si>
    <t>Dotace EU - ZŠ Nádraží, SEN komplexu budov</t>
  </si>
  <si>
    <t>ZŠ Nádraží - SEN komplexu budov - dot.SFŽP</t>
  </si>
  <si>
    <t>ZŠ Nádraží - SEN komplexu budov - dot. EU</t>
  </si>
  <si>
    <t>Dotace ROP - ul. Vyšehradská reko</t>
  </si>
  <si>
    <t>MŠ Za Soudem-změna vytápění, zateplení,PD</t>
  </si>
  <si>
    <t>ul. Věncova, Křížová - reko chodníků</t>
  </si>
  <si>
    <t>MŠ Plešivec II- zateplení- zpětná dot. SFŽP</t>
  </si>
  <si>
    <t>MŠ Plešivec II - zateplení - vl.podíl</t>
  </si>
  <si>
    <t>ZŠ Plešivec-vým. oken,zateplení-zp.dot.SFŽP</t>
  </si>
  <si>
    <t>ZŠ Plešivec - výměna oken, zateplení - VP</t>
  </si>
  <si>
    <t>ZŠ Za Nádražím - SEN komplexu budov - VP</t>
  </si>
  <si>
    <t>ul. Objížďková, Tavírna - Oranžový přechod VP</t>
  </si>
  <si>
    <t>Lesní hospodářské osnovy</t>
  </si>
  <si>
    <t>ZŠ T.G.M - CELKEM</t>
  </si>
  <si>
    <t>ZŠ TGM - vzdělávání pro konk. - dot. SR</t>
  </si>
  <si>
    <t>Dotace SR - Vzdělávání pro konkuren.</t>
  </si>
  <si>
    <t>Dotace ESF - Vzdělávání pro konkuren.</t>
  </si>
  <si>
    <t>ZŠ TGM - vzdělávání pro konk. - dot.ESF</t>
  </si>
  <si>
    <t>MŠ TGM - inv.příspěvek na konvektomat</t>
  </si>
  <si>
    <t>MŠ Tavírna - inv,příspěvek na komb.sporák</t>
  </si>
  <si>
    <t>inženýring - neuzn. výdaj - vratka dotace</t>
  </si>
  <si>
    <t>Příjmy z prodeje akcií</t>
  </si>
  <si>
    <t>Příspěvek - změna územního plánu</t>
  </si>
  <si>
    <t>zařízení a vybavení kuchyně - neuzn.výdaj</t>
  </si>
  <si>
    <t>vnitřní vybavení - (oddych.zázemí,...)</t>
  </si>
  <si>
    <t>inv. dotace ZŠ Plešivec - vybavení tříd</t>
  </si>
  <si>
    <t>ul. Vyšehradská - rekonstrukce - ROP</t>
  </si>
  <si>
    <t>ul. Vyšehradská - rekonstrukce - VP uznatelný</t>
  </si>
  <si>
    <t>Dotace MV - rozšíření MKDS</t>
  </si>
  <si>
    <t>Rozšíření MKDS - VP</t>
  </si>
  <si>
    <t>Rozšíření MKDS - dotace MV</t>
  </si>
  <si>
    <t>techn. centrum ORP - vl.podíl</t>
  </si>
  <si>
    <t>REZERVA - podíly města na dotacích</t>
  </si>
  <si>
    <t>REZERVA - projektová dokumentace</t>
  </si>
  <si>
    <t>měst.vycházk.okruhy (Křížová hora,...)</t>
  </si>
  <si>
    <t>staveb.práce - neuzn.výdaj (oddych.zázemí, ubyt.pro lektory)</t>
  </si>
  <si>
    <t>ZŠ Linecká - kotelna - dokončení</t>
  </si>
  <si>
    <t>IT vybavení - neuzn.výdaj (návštěvnické centrum)</t>
  </si>
  <si>
    <t>modernizace kamer.systému na MěÚ</t>
  </si>
  <si>
    <t>RP - Šeříková stráň</t>
  </si>
  <si>
    <t>Domov pro matky s dětmi - mříže do oken</t>
  </si>
  <si>
    <t>54/1</t>
  </si>
  <si>
    <t>38/5</t>
  </si>
  <si>
    <t>38/1</t>
  </si>
  <si>
    <t>MŠ Plešivec II - rozvodna</t>
  </si>
  <si>
    <t>digitální povodňový plán - vl.podíl</t>
  </si>
  <si>
    <t>MŠ Plešivec II - zateplení- zpětná dot. EU</t>
  </si>
  <si>
    <t>ZŠ Plešivec-vým. oken,zateplení-zp.dot.EU</t>
  </si>
  <si>
    <t>RP - Rybářská</t>
  </si>
  <si>
    <t>Investiční podpora EIB k úvěru ČS</t>
  </si>
  <si>
    <t>telefon.záznamové zařízení pro MP</t>
  </si>
  <si>
    <t>výpůjčka KoCeRo - celkem</t>
  </si>
  <si>
    <t>JDSHO - prádlo, oděv, obuv</t>
  </si>
  <si>
    <t>správní poplatky - OP</t>
  </si>
  <si>
    <t>útulek - přechodné umísťování psů</t>
  </si>
  <si>
    <t>dotace MF - soc.právní ochrana dětí</t>
  </si>
  <si>
    <t>neinv.přísp. neziskovým organizacím - VP</t>
  </si>
  <si>
    <t>neinv.přísp. neziskovým organizacím - dotace</t>
  </si>
  <si>
    <t>neinv.dotace z MK - PR MPR</t>
  </si>
  <si>
    <t>neinv.dotace z MK - PR MPZ</t>
  </si>
  <si>
    <t>ostatní služby - CZ</t>
  </si>
  <si>
    <t>ostatní služby - EU</t>
  </si>
  <si>
    <t>Autobusová zastávka Budějovická</t>
  </si>
  <si>
    <t>Rezerva - ocenění</t>
  </si>
  <si>
    <t>jižní meandr - schody pod střelnicí</t>
  </si>
  <si>
    <t>zimní stadion - parkoviště PD</t>
  </si>
  <si>
    <t>vratka nečerp.dotace -odstr.povodň.škod</t>
  </si>
  <si>
    <t>Dům na půl cesty - 2014, 1-3/2016</t>
  </si>
  <si>
    <t>D. pro matky s dětmi-2014, 1-3/2016</t>
  </si>
  <si>
    <t>příjmy z ostatních služeb 2014</t>
  </si>
  <si>
    <t>odvody na soc. zabezpečení - z dotace</t>
  </si>
  <si>
    <t>odvody na zdrav. pojištění - z dotace</t>
  </si>
  <si>
    <t>školení, vzdělávání - VP</t>
  </si>
  <si>
    <t>nákup služeb - z dotace</t>
  </si>
  <si>
    <t>nákup služeb - VP</t>
  </si>
  <si>
    <t>léky - VP</t>
  </si>
  <si>
    <t>odvody na SP</t>
  </si>
  <si>
    <t>odvody na ZP</t>
  </si>
  <si>
    <t>odvody na zdravotní pojištění - z dotace</t>
  </si>
  <si>
    <t>DNPC za 1-9/2015, 4-12/2016</t>
  </si>
  <si>
    <t>DMDM za 1-9/2015, 4-12/2016</t>
  </si>
  <si>
    <t>strategie rozvoje CR</t>
  </si>
  <si>
    <t>dotace MD o.p.s. - provoz klášterů</t>
  </si>
  <si>
    <t>příspěvek MHF ČK, o.s. - 25 let</t>
  </si>
  <si>
    <t>příspěvek - SDH</t>
  </si>
  <si>
    <t>Vyšehrad 182- změna vytápění vč. PD</t>
  </si>
  <si>
    <t>Skládka TKO - rozšíření III. etapa</t>
  </si>
  <si>
    <t>AZ Špičák - reko soc. zařízení</t>
  </si>
  <si>
    <t>Lipová 161 - výměna oken, zateplení</t>
  </si>
  <si>
    <t>Plán obnovy - reko vodovody</t>
  </si>
  <si>
    <t>Plán obnovy - reko kanalizace</t>
  </si>
  <si>
    <t>Plán obnovy - reko komunikace, opěrné zdi</t>
  </si>
  <si>
    <t>DPS Vyšehrad - reko prosklené stěny,1 objekt</t>
  </si>
  <si>
    <t>Veřejné osvětlení - reko</t>
  </si>
  <si>
    <t>ul. Chvalšinská - vybudování přechodů</t>
  </si>
  <si>
    <t>AN a AZ - opravy a údržba</t>
  </si>
  <si>
    <t>MŠ - opravy - pojistné události</t>
  </si>
  <si>
    <t>ZŠ - opravy - pojistné události</t>
  </si>
  <si>
    <t>Kino - nákup služeb (záruky,...)</t>
  </si>
  <si>
    <t>Kino - opravy technologie</t>
  </si>
  <si>
    <t>Prelatura - opravy a údržba</t>
  </si>
  <si>
    <t>Kašna, Jižní terasy - opravy a údržba</t>
  </si>
  <si>
    <t>Sportovní hala - opravy - pojistné údálosti</t>
  </si>
  <si>
    <t>nebytové prostory - nákup materiálu</t>
  </si>
  <si>
    <t>nebytové prostory - opravy a údržba</t>
  </si>
  <si>
    <t>Hřbitov - opravy a údržba</t>
  </si>
  <si>
    <t>objekt "BIOS" - demolice</t>
  </si>
  <si>
    <t>areál SMČK - opravy a údržba</t>
  </si>
  <si>
    <t>ubytovna Tavírna 108 - materiál na opravy</t>
  </si>
  <si>
    <t>ubytovna Tavírna 108 - opravy a údržba</t>
  </si>
  <si>
    <t>DPS - opravy a údržba</t>
  </si>
  <si>
    <t>DMD - opravy</t>
  </si>
  <si>
    <t>neinv.přísp.zřízeným PO - ost. kultura</t>
  </si>
  <si>
    <t>neinv. přísp. - akce "Svodoba a sport"</t>
  </si>
  <si>
    <t>32/1</t>
  </si>
  <si>
    <t>32/5</t>
  </si>
  <si>
    <t>ZŠ Nádraží - vzdělávání pro konkur.-dot.SR</t>
  </si>
  <si>
    <t>ZŠ Nádraží - vzdělávání pro konkur.-dot.ESF</t>
  </si>
  <si>
    <t>Dotace SR - Vzdělávání po konkuren.</t>
  </si>
  <si>
    <t>Dotace ESF - Vzdělávání po konkuren.</t>
  </si>
  <si>
    <t>MŠ Nádraží - CELKEM</t>
  </si>
  <si>
    <t>ZŠ Za Nádražím - CELKEM</t>
  </si>
  <si>
    <t>Kasárna Vyšný - opravy a údržba</t>
  </si>
  <si>
    <t>Kasárna Vyšný - celkem</t>
  </si>
  <si>
    <t>Klášter bekyň - opravy a údržba (SUPŠ)</t>
  </si>
  <si>
    <t>opěrné zdi - opravy a údržba</t>
  </si>
  <si>
    <t>Plán obnovy - vodovody</t>
  </si>
  <si>
    <t>Plán obnovy - kanalizace</t>
  </si>
  <si>
    <t>Prodej recyklátu</t>
  </si>
  <si>
    <t>MŠ Za Soudem - oprava plotu a vrat</t>
  </si>
  <si>
    <t>veřejné osvětlení - opravy a údržba</t>
  </si>
  <si>
    <t>komunikace vč. mostů - opravy a údržba</t>
  </si>
  <si>
    <t>komunikace vč. mostů - opravy celkem</t>
  </si>
  <si>
    <t>odstraň.povod.škod - Dobrkovice východ</t>
  </si>
  <si>
    <t>odstraň.povod.škod na komunik.- Dobrkovice z dot.</t>
  </si>
  <si>
    <t>odstraň.povod.škod na komunik.- Dobrkovice -VP</t>
  </si>
  <si>
    <t>nákup služeb - Ceny města</t>
  </si>
  <si>
    <t>věcné dary - Ceny města</t>
  </si>
  <si>
    <t>Ceny města - celkem</t>
  </si>
  <si>
    <t>nepeněžní plnění - ČKRF sklepy</t>
  </si>
  <si>
    <t>kronika města - celkem</t>
  </si>
  <si>
    <t>kronika města - nákup materiálu</t>
  </si>
  <si>
    <t>MŠ Tavírna - oprava střechy</t>
  </si>
  <si>
    <t>kronika města  - nákup služeb</t>
  </si>
  <si>
    <t>přijaté náhrady - odtah</t>
  </si>
  <si>
    <t>nákup služeb včet.mandát.odměny</t>
  </si>
  <si>
    <t>kasárna Vyšný - hlídací služby</t>
  </si>
  <si>
    <t>příspěvek - Klub orientačního běhu</t>
  </si>
  <si>
    <t>kasárna Vyšný - nákup DDHM</t>
  </si>
  <si>
    <t>kasárna Vyšný - el.energie</t>
  </si>
  <si>
    <t>dálniční známky do zahraničí</t>
  </si>
  <si>
    <t>ODBOR SOCIÁLNÍCH VĚCÍ A ZDRAVOTNICTVÍ</t>
  </si>
  <si>
    <t>ODBOR ÚZEMNÍHO PLÁNOVÁNÍ A PAMÁTKOVÉ PÉČE</t>
  </si>
  <si>
    <t>kasárna Vyšný celkem</t>
  </si>
  <si>
    <t>OŠSM - CELKEM</t>
  </si>
  <si>
    <t>OF - CELKEM</t>
  </si>
  <si>
    <t>veřejné osvětlení - elektr.energie</t>
  </si>
  <si>
    <t>MěP - CELKEM</t>
  </si>
  <si>
    <t>ostatní celkem</t>
  </si>
  <si>
    <t>osobní náklady úřadu celkem</t>
  </si>
  <si>
    <t>osobní a věcné náklady celkem</t>
  </si>
  <si>
    <t>územní plánování celkem</t>
  </si>
  <si>
    <t>památková péče celkem</t>
  </si>
  <si>
    <t>sport celkem</t>
  </si>
  <si>
    <t>prádlo,oděv,obuv</t>
  </si>
  <si>
    <t>Sport</t>
  </si>
  <si>
    <t>neinv.transfery o.p.s.-Česká maltézs.pom.</t>
  </si>
  <si>
    <t>fotodokumentace</t>
  </si>
  <si>
    <t>věcné dary - domov důchodců</t>
  </si>
  <si>
    <t>Den s handicapem - dotace Kiwanis</t>
  </si>
  <si>
    <t>příjem z prodeje hrob.zařízení</t>
  </si>
  <si>
    <t>propagace všech slavností</t>
  </si>
  <si>
    <t>kasárna Vyšný - voda včetně srážkové</t>
  </si>
  <si>
    <t>kasárna Vyšný - pojištění</t>
  </si>
  <si>
    <t>WC - autob.nádraží -dotace</t>
  </si>
  <si>
    <t>péče o děti - popl.za zdravot.výkony</t>
  </si>
  <si>
    <t>exekuční náklady - zábory veř. prostr.</t>
  </si>
  <si>
    <t>příjmy z poskytování služeb</t>
  </si>
  <si>
    <t>cestovní připojištění</t>
  </si>
  <si>
    <t>opiáty - příjem za recepty</t>
  </si>
  <si>
    <t>BĚŽNÝ ROZPOČET CELKEM</t>
  </si>
  <si>
    <r>
      <t xml:space="preserve">trhy ostatní </t>
    </r>
    <r>
      <rPr>
        <sz val="10"/>
        <rFont val="Arial CE"/>
        <family val="0"/>
      </rPr>
      <t>- pronájmy pozemků</t>
    </r>
  </si>
  <si>
    <t>čerpání nového úvěru</t>
  </si>
  <si>
    <t>nákup odpadových nádob</t>
  </si>
  <si>
    <t>nákup služeb - rozvoz</t>
  </si>
  <si>
    <t>odpadové nádoby - celkem</t>
  </si>
  <si>
    <t>rezerva - krizové řízení</t>
  </si>
  <si>
    <t>úhrady z vydobývaných prostor</t>
  </si>
  <si>
    <t>pohoštění - Ceny města</t>
  </si>
  <si>
    <t>kamerové body - el.energie</t>
  </si>
  <si>
    <t>pronájem  mostu - pivovar</t>
  </si>
  <si>
    <t>platby do fondu oprav za nebyt.prost.</t>
  </si>
  <si>
    <t xml:space="preserve">opravy a udržování </t>
  </si>
  <si>
    <t>příjmy z poskytování služeb - OIS</t>
  </si>
  <si>
    <t>Budvar - příjem z prezentace</t>
  </si>
  <si>
    <t>JDSHO - nákup materiálu</t>
  </si>
  <si>
    <t>Rekr.zóna H.Brána - veřejné osvětlení</t>
  </si>
  <si>
    <t>terénní práce - materiál</t>
  </si>
  <si>
    <t>pronájem - pozemky (vč.MIS)</t>
  </si>
  <si>
    <t>cestovné - tuzemské</t>
  </si>
  <si>
    <t>Dotace z KÚ - nákup DDHM</t>
  </si>
  <si>
    <t>JDSHO - nákup zdroje el. energie - z dot.</t>
  </si>
  <si>
    <t>neinv.dot.KÚ- výměna oken ZŠ Linecká VII. etapa</t>
  </si>
  <si>
    <t>výměna oken ZŠ Linecká VII. etapa - z dotace</t>
  </si>
  <si>
    <t>výměna oken ZŠ Linecká VII. etapa - VP</t>
  </si>
  <si>
    <t>výměna oken ZŠ Linecká - celkem</t>
  </si>
  <si>
    <t>cestovné - zahraniční</t>
  </si>
  <si>
    <t>JDSHO - nákup služeb (zdr.prohlídky,...)</t>
  </si>
  <si>
    <t>nákup služeb - kontejner.stání,...</t>
  </si>
  <si>
    <t>MŠ Nádraží - nákup DHM z dotace</t>
  </si>
  <si>
    <t>Dotace na nákup DHM, MŠ Nádraží</t>
  </si>
  <si>
    <t>MŠ Nádraží - nákup DHM - VP</t>
  </si>
  <si>
    <t>kopírky - servisní a materiál.smlouvy</t>
  </si>
  <si>
    <t>Program podpory soc.sl.-Kom.plán celkem</t>
  </si>
  <si>
    <t xml:space="preserve">celkem </t>
  </si>
  <si>
    <t>poplatky za uložení odpadů</t>
  </si>
  <si>
    <t>nájem kamery</t>
  </si>
  <si>
    <t>SF - ošatné - oddávající zastupitelé</t>
  </si>
  <si>
    <t>prodej elektroodpadu</t>
  </si>
  <si>
    <t>odvody na sociální zabezpečení</t>
  </si>
  <si>
    <t>N/Z</t>
  </si>
  <si>
    <t>správní poplatky (vodoprávní)</t>
  </si>
  <si>
    <t>hrobová místa - příjem ze služeb</t>
  </si>
  <si>
    <t>hrobová místa - pronájem</t>
  </si>
  <si>
    <t>přebytek běžného rozpočtu</t>
  </si>
  <si>
    <t>psí útulek</t>
  </si>
  <si>
    <t>dot. Konsolidace IT infrastr. - ERDF</t>
  </si>
  <si>
    <t>Konsolidace IT infrastr. z dot. EDRF</t>
  </si>
  <si>
    <t>nám.Svornosti-uložení chrániček PD</t>
  </si>
  <si>
    <t>Sociální fond - výdaje celkem</t>
  </si>
  <si>
    <t>správní poplatek (z tomboly, …)</t>
  </si>
  <si>
    <t>zábory veř.prostr. - reklamní plochy</t>
  </si>
  <si>
    <t>parkovací karty</t>
  </si>
  <si>
    <t>správní polatky - pořizování kopií</t>
  </si>
  <si>
    <t>kotelny ZŠ - správa a údržba</t>
  </si>
  <si>
    <t>kotelny MŠ - správa a údržba</t>
  </si>
  <si>
    <t>klášter - elektrická energie</t>
  </si>
  <si>
    <t>klášter - nákup materiálu</t>
  </si>
  <si>
    <t>Svatováclavské slavnosti - celkem</t>
  </si>
  <si>
    <t>údržba dopr.značení,opr.posyp.beden</t>
  </si>
  <si>
    <t>klášter - celkem</t>
  </si>
  <si>
    <t>Rekapitulace :</t>
  </si>
  <si>
    <t>krizové pracoviště - vybavení</t>
  </si>
  <si>
    <t>úroky z úvěru - klášter Minoritů</t>
  </si>
  <si>
    <t>úroky z úvěru - investice 2005</t>
  </si>
  <si>
    <t>práv.poradenství k výkonu rozhodnutí</t>
  </si>
  <si>
    <r>
      <t xml:space="preserve">vybavení kanceláří </t>
    </r>
    <r>
      <rPr>
        <sz val="9"/>
        <rFont val="Arial CE"/>
        <family val="0"/>
      </rPr>
      <t>- nákup DHDM</t>
    </r>
  </si>
  <si>
    <t>Pěstounská péče - občerstvení</t>
  </si>
  <si>
    <t>neinv. přísp.cizím PO - volný čas dětí</t>
  </si>
  <si>
    <t>příspěvek na provoz Měst.knihovny</t>
  </si>
  <si>
    <t>příjmy z poskyt.služeb - kopírování</t>
  </si>
  <si>
    <t>nepeněž.plnění nájmu - nebyt.prost.</t>
  </si>
  <si>
    <t>správní popl. - lovec.+ rybář.lístky</t>
  </si>
  <si>
    <t>splátky od bývalé zaměstnankyně</t>
  </si>
  <si>
    <t>člen.přísp. STMOU, náhrady ušlé mzdy -prac.úraz</t>
  </si>
  <si>
    <t>přechodná fin.výpomoc ( poplatky za foto,..)</t>
  </si>
  <si>
    <t>neinv.dotace z MK-PR MPR a MPZ</t>
  </si>
  <si>
    <t>neinv.přísp.nepodnik.fyz.osob. - dotace</t>
  </si>
  <si>
    <t>služby školení a vzdělávání</t>
  </si>
  <si>
    <t>příspěvek ICOS ČK, o.p.s. - rodinná poradna</t>
  </si>
  <si>
    <t>příspěvek SHSČMS</t>
  </si>
  <si>
    <t>tiskoviny města - celkem</t>
  </si>
  <si>
    <t>příjem z prodeje vstupenek</t>
  </si>
  <si>
    <t>příjem z tomboly</t>
  </si>
  <si>
    <t>osobní náklady</t>
  </si>
  <si>
    <t>nájem</t>
  </si>
  <si>
    <t>Ples města - celkem</t>
  </si>
  <si>
    <t>neinvpříspěvky o.p.s. - divadelní činnost</t>
  </si>
  <si>
    <t>neinv.přísp.cizím PO - divadelní činnost</t>
  </si>
  <si>
    <t>strategický a akční plán - aktualizace</t>
  </si>
  <si>
    <t>hřbitov - nákup materiálu</t>
  </si>
  <si>
    <t>Rekr.zóna H.Brána - vrt, EI, WC</t>
  </si>
  <si>
    <t>pronájem - filmaři</t>
  </si>
  <si>
    <t>inv.příspěvky pro MŠ a ZŠ - celkem</t>
  </si>
  <si>
    <t>SK Badminton - dotace (ušlý zisk)</t>
  </si>
  <si>
    <t>úroky z úvěru ČSOB - zimní stadion 2014</t>
  </si>
  <si>
    <t>úroky z úvěru ČS - investice 2014-2015</t>
  </si>
  <si>
    <t>SF - fin.dary - výročí, odchod do důchodu</t>
  </si>
  <si>
    <t>příspěvky na nájemné  - o.p.s.</t>
  </si>
  <si>
    <t>ostatní osobní výdaje (vč.uklízeček)</t>
  </si>
  <si>
    <t>techn. centrum ORP - (maintenance, support)</t>
  </si>
  <si>
    <t>Dům na půl cesty za období 10-12/2015</t>
  </si>
  <si>
    <t>Domov pro matky s dětmi za 10-12/2015</t>
  </si>
  <si>
    <t>příjmy za soc.služby  (z individ.projektu KÚ)</t>
  </si>
  <si>
    <t>schválený rozpočet 2015</t>
  </si>
  <si>
    <t>upravený rozpočet 2015</t>
  </si>
  <si>
    <t>léky a zdr. materiál</t>
  </si>
  <si>
    <t>DTMM ČK - podíl města při tvorbě</t>
  </si>
  <si>
    <t>Program podpory soc.sl.-Kom.plán - rezerva</t>
  </si>
  <si>
    <t>PHM ( sekačka )</t>
  </si>
  <si>
    <t>veřejná WC - pitná voda</t>
  </si>
  <si>
    <t>veřejná WC - elektrická energie</t>
  </si>
  <si>
    <t>náklady řízení - památková péče</t>
  </si>
  <si>
    <t>náhrady za pohřby zesnulých</t>
  </si>
  <si>
    <t>energie+služby budovy MěÚ</t>
  </si>
  <si>
    <t>garáže Plešivec</t>
  </si>
  <si>
    <t>nákup služeb a materiálu</t>
  </si>
  <si>
    <t>vozový park celkem</t>
  </si>
  <si>
    <t>povinné pojistné na úrazové pojištění</t>
  </si>
  <si>
    <t>veřejná WC - celkem</t>
  </si>
  <si>
    <t>likvidace černých skládek</t>
  </si>
  <si>
    <t>vyvážení odpadkových košů</t>
  </si>
  <si>
    <t>České dědictví UNESCO</t>
  </si>
  <si>
    <t>Organization of World Heritage Cities</t>
  </si>
  <si>
    <t>Sdružení historických sídel</t>
  </si>
  <si>
    <t>Svaz měst a obcí, SMO Jihoč.kraje</t>
  </si>
  <si>
    <t>členské poplatky</t>
  </si>
  <si>
    <t>Advent</t>
  </si>
  <si>
    <t>Kouzelný Krumlov - zahájení sezóny</t>
  </si>
  <si>
    <t>Dny Evropského histor.dědictví</t>
  </si>
  <si>
    <t>pronájem pozemků pro stánky</t>
  </si>
  <si>
    <t>Slavnosti pětilisté růže</t>
  </si>
  <si>
    <t>příjem z reklamy</t>
  </si>
  <si>
    <t>ost. výdaje - vratka hrací automaty</t>
  </si>
  <si>
    <t>klášter - nájemné</t>
  </si>
  <si>
    <t>Nad Nemocnicí 431</t>
  </si>
  <si>
    <t>Finanční vypořádání min. let</t>
  </si>
  <si>
    <t>SPOD - celkem</t>
  </si>
  <si>
    <t>příspěvek na pobyt FO - v Alzheimercentru</t>
  </si>
  <si>
    <t>Dotace na výkon sociální práce</t>
  </si>
  <si>
    <t>daň z vedlejší hosp.činnosti města</t>
  </si>
  <si>
    <t>poplatek za rekreační pobyt</t>
  </si>
  <si>
    <t>pronájem - SMČK areál a separačka</t>
  </si>
  <si>
    <t>správa kašny na Náměstí Svornosti</t>
  </si>
  <si>
    <t>zajištění zlevněného stravování důchodců</t>
  </si>
  <si>
    <t>kašna - voda</t>
  </si>
  <si>
    <t>kašna - nákup materiálu</t>
  </si>
  <si>
    <t>pronájem - VaK sítě</t>
  </si>
  <si>
    <t>ostatní výdaje - ochrana živ. prostř.</t>
  </si>
  <si>
    <t>poplatek za znečišť. život. prostř.</t>
  </si>
  <si>
    <t>opravy a údržba (měst.kamer.systém)</t>
  </si>
  <si>
    <t>nákup služeb-územně analyt.podklady</t>
  </si>
  <si>
    <t>nákup služeb - trhy ostatní</t>
  </si>
  <si>
    <t>čerpání kontokorentních úvěrů</t>
  </si>
  <si>
    <t>splácení kontokorentních úvěrů</t>
  </si>
  <si>
    <t>uhrazené splátky dlouhodobých přijatých úvěrů</t>
  </si>
  <si>
    <t>přijaté pojistné náhrady</t>
  </si>
  <si>
    <t>Noviny města</t>
  </si>
  <si>
    <t>Noviny města - příjem z inzerce</t>
  </si>
  <si>
    <t>odvody na soc.pojištění - z dotace</t>
  </si>
  <si>
    <t>vypořádání DPH s FÚ</t>
  </si>
  <si>
    <t>úroky z úvěrů - kontokorent</t>
  </si>
  <si>
    <t xml:space="preserve">přijaté přeplatky za energie </t>
  </si>
  <si>
    <t>Program podpory kultury - celkem</t>
  </si>
  <si>
    <t>neinv.přísp. ZO ČSOP Šípek</t>
  </si>
  <si>
    <t>kontrolní vážení - náklady řízení</t>
  </si>
  <si>
    <t>hlasovací zařízení</t>
  </si>
  <si>
    <t>kopírky - nákup materiálu u nájmu</t>
  </si>
  <si>
    <t>GIS a DTTM aktualizace, údržba, rozvoj</t>
  </si>
  <si>
    <t>GIS podpora SW</t>
  </si>
  <si>
    <t>prodej majetku - vybavení kanceláří</t>
  </si>
  <si>
    <t>opravy a údržba - světel. výzdoba</t>
  </si>
  <si>
    <t>přenesená daň.povinnost k DPH za dodavatele (za běžný měsíc)</t>
  </si>
  <si>
    <t>věcné dary - prezentace MěP</t>
  </si>
  <si>
    <t>náklady řízení - právní spory</t>
  </si>
  <si>
    <t>provoz MHD - prokazatelná ztráta</t>
  </si>
  <si>
    <t>Příspěvek MD, o.p.s. na pokrytí ztráty v provozní fázi</t>
  </si>
  <si>
    <t>spoluúčast na pojistné události</t>
  </si>
  <si>
    <t>daňové a nedaň.příjmy, neinv.dotace</t>
  </si>
  <si>
    <t>nájem - Lesy města ČK s.r.o.</t>
  </si>
  <si>
    <t>příjmy z prodeje recyklátu</t>
  </si>
  <si>
    <t>správní popl. - pořizování kopií</t>
  </si>
  <si>
    <t>dotace JčK - cest.ruch, památky</t>
  </si>
  <si>
    <t>pronájem - Ceny města</t>
  </si>
  <si>
    <t>nákup služeb - doprava ke hřbitovu</t>
  </si>
  <si>
    <t>ekolog.popl.pro SFŽP (autovraky)</t>
  </si>
  <si>
    <t>ODBOR INVESTIC</t>
  </si>
  <si>
    <t xml:space="preserve">spotřební materiál IT </t>
  </si>
  <si>
    <t>nákup služeb (catering,...)</t>
  </si>
  <si>
    <t>údržba veřejné zeleně</t>
  </si>
  <si>
    <t>příspěvek pro ČSAD - důchodci</t>
  </si>
  <si>
    <t>nájemné - Azylové bydlení</t>
  </si>
  <si>
    <t>nákup materiálu ost.</t>
  </si>
  <si>
    <t>Azylové bydlení - celkem</t>
  </si>
  <si>
    <t>pohonné hmoty</t>
  </si>
  <si>
    <t>klášter - pohonné hmoty a maziva</t>
  </si>
  <si>
    <t>nákup služeb - ostatní odpady (kult.akce,...)</t>
  </si>
  <si>
    <t>ruční úklid komunikací (včetně vpustí)</t>
  </si>
  <si>
    <t>Internet připojení</t>
  </si>
  <si>
    <t>MŠ celkem</t>
  </si>
  <si>
    <t>ZŠ celkem</t>
  </si>
  <si>
    <t>veřejná WC - teplo</t>
  </si>
  <si>
    <t>úroky z úvěru - investice 2006</t>
  </si>
  <si>
    <t>autoškola - příjem za zkoušky</t>
  </si>
  <si>
    <t>nákup služeb - Prokyšův sál</t>
  </si>
  <si>
    <t>nákup služeb - sběrný dvůr</t>
  </si>
  <si>
    <t>zimní pohotovost a dispečink SM</t>
  </si>
  <si>
    <t>automateriál</t>
  </si>
  <si>
    <t>mediální prezentace-pohoštění</t>
  </si>
  <si>
    <t xml:space="preserve">plnění upraveného rozpočtu </t>
  </si>
  <si>
    <t>IT - celkem</t>
  </si>
  <si>
    <t xml:space="preserve">VPP - příspěvky od Úřadu práce </t>
  </si>
  <si>
    <t>VPP - příspěvky od Úřadu práce</t>
  </si>
  <si>
    <t>oddělení rozvoje a kontroly VZ - celkem</t>
  </si>
  <si>
    <t>mosty - technické prohlídky, PD k opravám</t>
  </si>
  <si>
    <t>nákup pozemků</t>
  </si>
  <si>
    <t>prodej ost. majetku</t>
  </si>
  <si>
    <t>příjmy z poskytování informací</t>
  </si>
  <si>
    <t>vratka příspěvku od MD</t>
  </si>
  <si>
    <t>poplatky - soudní (právní spory), správní,...</t>
  </si>
  <si>
    <t>DPS o.p.s. - provozní dotace</t>
  </si>
  <si>
    <t>CPDM o.p.s. - provozní dotace</t>
  </si>
  <si>
    <t>dotace na provoz kina Tarstia,s.r.o.</t>
  </si>
  <si>
    <t>dotace MD o.p.s. - na provoz a nájem</t>
  </si>
  <si>
    <t>ostatní služby</t>
  </si>
  <si>
    <t>13234</t>
  </si>
  <si>
    <t>odvody za porušení rozp.kázně, penále</t>
  </si>
  <si>
    <t>nákup služeb (corporate identity, redesign w-stránek, ...)</t>
  </si>
  <si>
    <t>nákup služeb (čištění koberců, mytí oken)</t>
  </si>
  <si>
    <t>regenerace panel.sídlišť - nákup materiálu</t>
  </si>
  <si>
    <t>opravy vozů, zařízení (nové pneu)</t>
  </si>
  <si>
    <t>platy zaměst. - VPP uklízeč veř.prostr. ESF</t>
  </si>
  <si>
    <t>platy zaměst. - VPP uklízeč veř.prostr. SR</t>
  </si>
  <si>
    <t>odvody na SP - VPP uklízeč veř.prostr. SR</t>
  </si>
  <si>
    <t>odvody na SP - VPP uklízeč veř.prostr. ESF</t>
  </si>
  <si>
    <t>odvody na ZP - VPP uklízeč veř. prostr. SR</t>
  </si>
  <si>
    <t>odovody na ZP -VPP uklízeč veř.prostr. ESF</t>
  </si>
  <si>
    <t>PPK - přijaté vratky dotací</t>
  </si>
  <si>
    <t>neidentifikované příjmy</t>
  </si>
  <si>
    <t>vratka pojistného z 2014 - zánik pojištění</t>
  </si>
  <si>
    <t>platy zaměstnanců - VP</t>
  </si>
  <si>
    <t>PRO-SPORT - vratka dotace za r.2014</t>
  </si>
  <si>
    <t>CPDM o.p.s. - vratka dotace za r.2014</t>
  </si>
  <si>
    <t>platy zaměstnanců - z dotace</t>
  </si>
  <si>
    <t>poradenské služby metodika - neuznat.výdaje</t>
  </si>
  <si>
    <t>odvody na soc.pojištění - VP</t>
  </si>
  <si>
    <t>odvody na zdravotní pojištění - VP</t>
  </si>
  <si>
    <t>odvody na zdravot.pojištění - z dotace</t>
  </si>
  <si>
    <t>poskytnuté náhrady</t>
  </si>
  <si>
    <t>poštovné</t>
  </si>
  <si>
    <t>Podpora terénní práce - rok 2014</t>
  </si>
  <si>
    <t>prodej pozemků fyzickým osobám</t>
  </si>
  <si>
    <t>členský poplatek - Syndikát jč.novinářů</t>
  </si>
  <si>
    <t>OSPOD standardizace - celkem</t>
  </si>
  <si>
    <t>rezerva pro přeshranič.spolupráci</t>
  </si>
  <si>
    <t>nákup domů ( šatny od VSK )</t>
  </si>
  <si>
    <t>OKT - CELKEM</t>
  </si>
  <si>
    <t>Zahraniční spolupráce - rezerva</t>
  </si>
  <si>
    <t>Zahraniční spolupráce - celkem</t>
  </si>
  <si>
    <t>nákup služebního vozidla</t>
  </si>
  <si>
    <t>neinv.dot.zKÚ- podpora stanice pro psy</t>
  </si>
  <si>
    <t>dotace na podporu terénní práce</t>
  </si>
  <si>
    <t>neinv.dotace z KÚ na soc.služby</t>
  </si>
  <si>
    <t>odměny 1 starosty a 1 místostarosty</t>
  </si>
  <si>
    <t>regenerace panel.sídlišť - mobiliář</t>
  </si>
  <si>
    <t>regenerace panel.sídlišť - služby</t>
  </si>
  <si>
    <t>PR MPR - celkem</t>
  </si>
  <si>
    <t>PR MPZ - celkem</t>
  </si>
  <si>
    <t>regenerace panelových sídlišť - celkem</t>
  </si>
  <si>
    <t>kopírky - nájemné</t>
  </si>
  <si>
    <t>kopírky celkem</t>
  </si>
  <si>
    <t>neinv.přísp.církvi - z dotace</t>
  </si>
  <si>
    <t>neinv.přísp.právnic.osobám - VP</t>
  </si>
  <si>
    <t>neinv.přísp.právnickým os - hudební činnost</t>
  </si>
  <si>
    <t>neinv.přísp.právnic.osobám - dotace</t>
  </si>
  <si>
    <t>neinv.přísp.nepodnikaj.fyz.osob - VP</t>
  </si>
  <si>
    <t>neinv.přísp.nepodnikaj.fyz.osob - dotace</t>
  </si>
  <si>
    <t>neinv.přísp.nepodnikaj.fyz.osob. - VP</t>
  </si>
  <si>
    <t>neinv.přísp.podnikaj.fyz.osobám-hudební č.</t>
  </si>
  <si>
    <t>neinv.přísp.o.p.s. - ostatní kultura</t>
  </si>
  <si>
    <t>neinv.přísp.obč.sdružením-hudební činnost</t>
  </si>
  <si>
    <t>neinv.přísp.obč.sdružením-film.tvorba</t>
  </si>
  <si>
    <t>oprava opěrných zdí - IV.etapa - VP</t>
  </si>
  <si>
    <t>oprava opěrných zdí - IV.etapa - dotace</t>
  </si>
  <si>
    <t>oprava krovu měšť. domu č.p.24 - VP</t>
  </si>
  <si>
    <t>oprava krovu měšť. domu č.p.24 - dotace</t>
  </si>
  <si>
    <t>neinv.přísp.obč.sdružením-ost.kultura</t>
  </si>
  <si>
    <t>neinv.přísp.cizím PO - ost.kultura</t>
  </si>
  <si>
    <t>neinv.přísp.obč.sdružením - vydavat.činnost</t>
  </si>
  <si>
    <t>Autob.přístřešek U Supermarketu</t>
  </si>
  <si>
    <t>Křižovatka  Pod kamenem PD</t>
  </si>
  <si>
    <t>Radnice čp.1 rekonstrukce PD</t>
  </si>
  <si>
    <t xml:space="preserve">Podzemní kontejnery </t>
  </si>
  <si>
    <t>záštity starosty a místostarosty - rezerva</t>
  </si>
  <si>
    <t>záštity - celkem</t>
  </si>
  <si>
    <t>náhrady mezd v době nemoci</t>
  </si>
  <si>
    <t>náhrady mezd v době nemoci SPOD</t>
  </si>
  <si>
    <t>Reprefond starosty vč.záštit - celkem</t>
  </si>
  <si>
    <t>Podpora terénní práce - rok 2015</t>
  </si>
  <si>
    <t>odvody z VHP</t>
  </si>
  <si>
    <t>opěrné zdi - geotechnický posudek</t>
  </si>
  <si>
    <t>odvody na sociální pojištění (vč.uklízeček)</t>
  </si>
  <si>
    <t>Skalní svah Plešivec - Větřní PD</t>
  </si>
  <si>
    <t>nákup DHDM - telefonní přístroje</t>
  </si>
  <si>
    <t>neinv.přísp.cizím PO - činnost muzeí</t>
  </si>
  <si>
    <t>neinv.přísp.podnikaj.fyz.osobám-ost.kultura</t>
  </si>
  <si>
    <t>Dotace SFŽP - revital.Jelení zahrady</t>
  </si>
  <si>
    <t>Dotace ERDF - revital.Jelení zahrady</t>
  </si>
  <si>
    <t>odvody na zdravotní pojištění (vč.uklízeček)</t>
  </si>
  <si>
    <t>rezerva na změny ceny ČOV</t>
  </si>
  <si>
    <t>úroky z úvěru - investice 2012 a 2013</t>
  </si>
  <si>
    <t>ostatní osobní výdaje - z dotace</t>
  </si>
  <si>
    <t>poplatek Ochrannému svazu autorskému</t>
  </si>
  <si>
    <t>Rotomat pro cestovní doklady</t>
  </si>
  <si>
    <t>neinv.přísp.nadač.fond - hudební činnost</t>
  </si>
  <si>
    <t>neinv.přísp.o.p.s. - filmová tvorba</t>
  </si>
  <si>
    <t>neinv.dot.pro MěK - Budování fondu zvuk.knih</t>
  </si>
  <si>
    <t>příspěvek pro MěK- Budování fondu zvuk.knih</t>
  </si>
  <si>
    <t>neinv.přísp.cizím PO - hudební činnost</t>
  </si>
  <si>
    <t>VO - revize, pasport, energ. audit</t>
  </si>
  <si>
    <t>Sanace skály Sv. Duch - monitoring</t>
  </si>
  <si>
    <t xml:space="preserve">neinv.přísp z programu pro o.p.s. </t>
  </si>
  <si>
    <t>odvod z loterií a her kromě VHP</t>
  </si>
  <si>
    <t>klášter - rezerva</t>
  </si>
  <si>
    <t>DPS o.p.s. - provoz bytů</t>
  </si>
  <si>
    <t xml:space="preserve">neinv.přísp z programu pro o.s. </t>
  </si>
  <si>
    <t>převod prostředků z byt.hospodářství</t>
  </si>
  <si>
    <t>neinv.přísp.z programu pro nezřizov.PO</t>
  </si>
  <si>
    <t>neinv.přísp.z programu podnikaj.fyz.osob.</t>
  </si>
  <si>
    <t>neinv.přísp.z programu sdružením</t>
  </si>
  <si>
    <t>neinv.dot. Mze na činnost OLH</t>
  </si>
  <si>
    <t>33/1</t>
  </si>
  <si>
    <t>33/5</t>
  </si>
  <si>
    <t>účastnic.poplatky na konference</t>
  </si>
  <si>
    <t>léky a zdr.materiál</t>
  </si>
  <si>
    <t>odvody na SP - z dotace SR</t>
  </si>
  <si>
    <t>odvody na ZP - z dotace SR</t>
  </si>
  <si>
    <t>ochranné pomůcky SPOD</t>
  </si>
  <si>
    <t>knihy, tisk SPOD</t>
  </si>
  <si>
    <t>nákup kancelářského zařízení SPOD</t>
  </si>
  <si>
    <t>kancelářské potřeby SPOD</t>
  </si>
  <si>
    <t>voda SPOD</t>
  </si>
  <si>
    <t>teplo SPOD</t>
  </si>
  <si>
    <t>el. energie SPOD</t>
  </si>
  <si>
    <t>pohonné hmoty SPOD</t>
  </si>
  <si>
    <t>služby telekomunikací SPOD</t>
  </si>
  <si>
    <t>školení, vzdělávání SPOD</t>
  </si>
  <si>
    <t>služby, úklid SPOD</t>
  </si>
  <si>
    <t>supervize SPOD</t>
  </si>
  <si>
    <t>vedení případové konference SPOD</t>
  </si>
  <si>
    <t>I. a II. fáze portálu areálu klášterů</t>
  </si>
  <si>
    <t>nákup DDHM - z dotace SR</t>
  </si>
  <si>
    <t>dohoda o provedení práce - z dotace SR</t>
  </si>
  <si>
    <t>dohoda o provedení práce - z dotace ESF</t>
  </si>
  <si>
    <t>53/1</t>
  </si>
  <si>
    <t>53/5</t>
  </si>
  <si>
    <t>Revitalizace Jelení zahrady - EU</t>
  </si>
  <si>
    <t>příspěvek SMOJK - nákup kompostérů</t>
  </si>
  <si>
    <t>přijaté náhrady za kompostéry</t>
  </si>
  <si>
    <t>Revitalizace Jelení zahrady - celkem</t>
  </si>
  <si>
    <t>odvody na SP - z dotace ESF</t>
  </si>
  <si>
    <t>odvody na ZP - z dotace ESF</t>
  </si>
  <si>
    <t>nákup DDHM - z dotace ESF</t>
  </si>
  <si>
    <t>neinv.dot.MPSV- Podpora stand. OSPOD - ESF</t>
  </si>
  <si>
    <t>neinv.dot.MPSV- Podpora stand. OSPOD - SR</t>
  </si>
  <si>
    <t>příspěvek z OP LZZ - SR</t>
  </si>
  <si>
    <t>příspěvek z OP LZZ - ESF</t>
  </si>
  <si>
    <t>údržba majetku města (pozemky,...)</t>
  </si>
  <si>
    <t>nákup DHDM (zbraně,botičky,vysílačky)</t>
  </si>
  <si>
    <t>Odborný lesní hospodář - celkem</t>
  </si>
  <si>
    <t>příspěvky z dotace fyz.osobám</t>
  </si>
  <si>
    <t>příspěvky z dotace státním podnikům</t>
  </si>
  <si>
    <t>rezerva na nepřímé náklady - z dotace SR</t>
  </si>
  <si>
    <t>rezerva na nepřímé náklady - z dotace ESF</t>
  </si>
  <si>
    <t>neinv.přísp. z PPSS - pro o.p.s.</t>
  </si>
  <si>
    <t>neinv.přísp.z PPSS - pro obč.sdružení</t>
  </si>
  <si>
    <t>neinv.přísp.z PPSS - pro církev.organizace</t>
  </si>
  <si>
    <t>věcná břemena (dodatečná) - výdaj</t>
  </si>
  <si>
    <t>neinv.přísp.z PPSS - pro cizí přísp.organiz.</t>
  </si>
  <si>
    <t>DPS o.p.s. - přijaté neinvest. dary</t>
  </si>
  <si>
    <t>terénní práce - supervize</t>
  </si>
  <si>
    <t>ostatní kulturní a společenské akce</t>
  </si>
  <si>
    <t>JDSHO - PHM</t>
  </si>
  <si>
    <t>odběr z lomu - administr.poplatek</t>
  </si>
  <si>
    <t>povinné pojistné na úrazové poj. - CZ</t>
  </si>
  <si>
    <t>povinné pojistné na úrazové poj. - EU</t>
  </si>
  <si>
    <t>pronájmy a náhrady  - pozemky</t>
  </si>
  <si>
    <t>výdaje spoj.s prodejem majetku-celkem</t>
  </si>
  <si>
    <t>klášter - teplo</t>
  </si>
  <si>
    <t xml:space="preserve"> </t>
  </si>
  <si>
    <t>správní poplatky - povolení splátek</t>
  </si>
  <si>
    <t>kolky</t>
  </si>
  <si>
    <t>dálniční známky v ČR (9 aut)</t>
  </si>
  <si>
    <t>poplatky SW-tech.podpora,licence,přístup.práva</t>
  </si>
  <si>
    <t>osobní certifikáty, revize, ostatní služby</t>
  </si>
  <si>
    <t>IT služby, Google Apps, atesty</t>
  </si>
  <si>
    <t>opravy (tiskáren,...)</t>
  </si>
  <si>
    <t>služby HW (diagnostika, testy,...)</t>
  </si>
  <si>
    <t>sběr a svoz komunálních odpadů</t>
  </si>
  <si>
    <t>sběr a svoz nebezpečných odpadů</t>
  </si>
  <si>
    <t>odvody za odnětí půdy ze ZPF</t>
  </si>
  <si>
    <t>PRO-SPORT - provozní dotace</t>
  </si>
  <si>
    <t xml:space="preserve">dotace Městskému divadlu - program </t>
  </si>
  <si>
    <t>nákup služby - lesní hospodář</t>
  </si>
  <si>
    <t>nákup materiálu - kom.odpad (nádoby, pytle)</t>
  </si>
  <si>
    <t>dotace Městskému divadlu - program</t>
  </si>
  <si>
    <t>daň z příjmů města Č.K.</t>
  </si>
  <si>
    <t>daň z nemovitostí města Č.K.</t>
  </si>
  <si>
    <t>Daňové příjmy převáděné FÚ</t>
  </si>
  <si>
    <t>porad.a práv.služby, doprav.generel</t>
  </si>
  <si>
    <t>klášter - opravy a údržba</t>
  </si>
  <si>
    <t>neinv.přísp. obč.sdružením - divadelní čin.</t>
  </si>
  <si>
    <t>Program podpory volnočas.aktivit - REZERVA</t>
  </si>
  <si>
    <t>péče o děti - popl. za zdravotní výkony</t>
  </si>
  <si>
    <t>MŠ Za Soudem - inv.přísp. na konvektomat</t>
  </si>
  <si>
    <t>MŠ Za Nádražím - inv.přísp. na konvektomat</t>
  </si>
  <si>
    <t>ZŠ Plešivec - inv. přísp. na konvektomat</t>
  </si>
  <si>
    <t>neinv.přísp.obč.sdružením - výstavní čin.</t>
  </si>
  <si>
    <t>neinv.přísp.cizím PO - výstavní činnost</t>
  </si>
  <si>
    <t>klášter - pronájem nebyt.prostor</t>
  </si>
  <si>
    <t>daně a poplatky (daň z převodu nem.,...)</t>
  </si>
  <si>
    <t>JDSHO celkem</t>
  </si>
  <si>
    <t>Krizové řízení - celkem</t>
  </si>
  <si>
    <t>název</t>
  </si>
  <si>
    <t>KANCELÁŘ TAJEMNÍKA</t>
  </si>
  <si>
    <t>nákup materiálu</t>
  </si>
  <si>
    <t>cestovné</t>
  </si>
  <si>
    <t>celkem</t>
  </si>
  <si>
    <t>reprefond tajemníka + odborů</t>
  </si>
  <si>
    <t>inzerce - výběr.řízení</t>
  </si>
  <si>
    <t>vánoční výzdoba města</t>
  </si>
  <si>
    <t>státní a zahraniční návštěvy</t>
  </si>
  <si>
    <t>ostatní výdaje</t>
  </si>
  <si>
    <t>dovybavení, obnova IT</t>
  </si>
  <si>
    <t>náklady řízení</t>
  </si>
  <si>
    <t>KUK</t>
  </si>
  <si>
    <t>poštovné - úřad</t>
  </si>
  <si>
    <t>úklid budov MěÚ</t>
  </si>
  <si>
    <t>telekomunikační služby</t>
  </si>
  <si>
    <t>správní poplatky - matrika</t>
  </si>
  <si>
    <t>pokuty - přestupkové řízení</t>
  </si>
  <si>
    <t>pokuty - OP + pasy</t>
  </si>
  <si>
    <t>ostatní příjmy</t>
  </si>
  <si>
    <t>OVV - CELKEM</t>
  </si>
  <si>
    <t>ODBOR FINANCÍ</t>
  </si>
  <si>
    <t>správní poplatky - pasy</t>
  </si>
  <si>
    <t>poplatky za bankovní operace</t>
  </si>
  <si>
    <t>výdaje na stravné zaměstnanců</t>
  </si>
  <si>
    <t>neinv.dot.MZe na meliorač.dřeviny</t>
  </si>
  <si>
    <t>příspěvek z dot. právnickým osob.</t>
  </si>
  <si>
    <t>příjem z prodeje služeb.vozidla</t>
  </si>
  <si>
    <t>příjmy z reklamy - ostatní</t>
  </si>
  <si>
    <t>mediální spolupráce - celkem</t>
  </si>
  <si>
    <t>Meliorač. dřeviny - celkem</t>
  </si>
  <si>
    <t>daň z příjmů právnických osob</t>
  </si>
  <si>
    <t>daň z přidané hodnoty</t>
  </si>
  <si>
    <t>daň z nemovitostí</t>
  </si>
  <si>
    <t>ostatní příjmy běžného roku</t>
  </si>
  <si>
    <t>nákup služeb</t>
  </si>
  <si>
    <t>pronájmy pozemků</t>
  </si>
  <si>
    <t>platy zaměstnanců - CZ</t>
  </si>
  <si>
    <t>platy zaměstnanců - EU</t>
  </si>
  <si>
    <t>odvody na SP - CZ</t>
  </si>
  <si>
    <t>odvody na ZP - EU</t>
  </si>
  <si>
    <t>odvody na SP - EU</t>
  </si>
  <si>
    <t>odvody na ZP - CZ</t>
  </si>
  <si>
    <t>eOP+ePas provoz výdejového pracoviště</t>
  </si>
  <si>
    <t>STAVEBNÍ ÚŘAD</t>
  </si>
  <si>
    <t>správní poplatky</t>
  </si>
  <si>
    <t>pokuty</t>
  </si>
  <si>
    <t>SÚ - CELKEM</t>
  </si>
  <si>
    <t>lesní hospodářství mimořádné</t>
  </si>
  <si>
    <t>kontrola lovu</t>
  </si>
  <si>
    <t>správní poplatek - pořiz.kopií</t>
  </si>
  <si>
    <t xml:space="preserve">pokuty </t>
  </si>
  <si>
    <t>ODBOR DOPRAVY A SIL. HOSPODÁŘSTVÍ</t>
  </si>
  <si>
    <t>nákup externích služeb</t>
  </si>
  <si>
    <t>zábory veřejných prostranství</t>
  </si>
  <si>
    <t>pokuty - doprava</t>
  </si>
  <si>
    <t>správní poplatky - doprava</t>
  </si>
  <si>
    <t>příspěvek Egon Schiele Art Centrum, o.p.s.</t>
  </si>
  <si>
    <t>Program podpory sportu - rezerva</t>
  </si>
  <si>
    <t>ŽIVNOSTENSKÝ ÚŘAD</t>
  </si>
  <si>
    <t>ŽÚ - CELKEM</t>
  </si>
  <si>
    <t>MĚSTSKÁ POLICIE</t>
  </si>
  <si>
    <t>STAROSTA +  MÍSTOSTAR.</t>
  </si>
  <si>
    <t>STAR.+ MÍSTOSTAR. CELKEM</t>
  </si>
  <si>
    <t>neinv.příspěvky z programu pro PO</t>
  </si>
  <si>
    <t>neinv.přísp. - Bohemia Grand Fondo</t>
  </si>
  <si>
    <t>neinv.přísp. z PPSS - pro právnické osoby</t>
  </si>
  <si>
    <t>kamerové body - nájem</t>
  </si>
  <si>
    <t>neinv. přísp. - Bohemian Gran Fondo</t>
  </si>
  <si>
    <t>neinv. přísp. spolkům - volný čas dětí</t>
  </si>
  <si>
    <t>neinv. přísp. spolkům - sport</t>
  </si>
  <si>
    <t>neinv. přísp. obč.sdružením - sbor Medvíďata</t>
  </si>
  <si>
    <t>neinv. přísp.cizím PO - hudební čin.</t>
  </si>
  <si>
    <t>neinv. přísp - Obec baráčníků ČK</t>
  </si>
  <si>
    <t>neinv.přísp.nepodnikaj.FO - výstavní čin.</t>
  </si>
  <si>
    <t>věcné dary (kniha) CZ</t>
  </si>
  <si>
    <t>věcné dary (kniha) EU</t>
  </si>
  <si>
    <t>neinv. přísp.nepodnikaj. FO - ost. zájm. čin.</t>
  </si>
  <si>
    <t>ZM, RM, VÝBORY, KOMISE</t>
  </si>
  <si>
    <t>odměny členům</t>
  </si>
  <si>
    <t>celkové saldo</t>
  </si>
  <si>
    <t>kapitálové příjmy a invest.dotace</t>
  </si>
  <si>
    <t>nákup služeb ( žádosti o dotace,....)</t>
  </si>
  <si>
    <t>nákup služeb vč.mandátní odměny</t>
  </si>
  <si>
    <t>rezervní fond slavností města</t>
  </si>
  <si>
    <t>nákup DDHM ( lavičky, odpadk.koše,. )</t>
  </si>
  <si>
    <t>rezerva na opravy (havárie)</t>
  </si>
  <si>
    <t>vratka dotace</t>
  </si>
  <si>
    <t>JDSHO - DDHM, tech.vybavení</t>
  </si>
  <si>
    <t>ZM, RM, VÝB., KOM. - CELKEM</t>
  </si>
  <si>
    <t>úroky - příjem</t>
  </si>
  <si>
    <t>org.</t>
  </si>
  <si>
    <t>provoz vozidel MěÚ celkem</t>
  </si>
  <si>
    <t>aktualizace RUR území</t>
  </si>
  <si>
    <t>obnova a moder.vyvolávacího,příst.a doch.systému</t>
  </si>
  <si>
    <t>ofic.inf.sys.ČKRF - podíl na údržbě www</t>
  </si>
  <si>
    <t>platy zaměstnanců - z dotace SR</t>
  </si>
  <si>
    <t>platy zaměstnanců - z dotace ESF</t>
  </si>
  <si>
    <t>psí útulek - dary</t>
  </si>
  <si>
    <t>ODBOR VNITŘNÍCH VĚCÍ</t>
  </si>
  <si>
    <t>§</t>
  </si>
  <si>
    <t>6171</t>
  </si>
  <si>
    <t>platy zaměstnanců</t>
  </si>
  <si>
    <t>ostatní osobní výdaje</t>
  </si>
  <si>
    <t>nákup SW ( MS Office,.. )</t>
  </si>
  <si>
    <t>přijaté pojistné náhrady - prac.úraz</t>
  </si>
  <si>
    <t>sankce u projektu vzdělávání v eGON Centr.</t>
  </si>
  <si>
    <t>Zdroje z akce Zemská výstava - celkem</t>
  </si>
  <si>
    <t>Národní kulturní identita 2014 - služby</t>
  </si>
  <si>
    <t>Rezerva</t>
  </si>
  <si>
    <t>kasárna Vyšný - pronájem nebyt.prostor</t>
  </si>
  <si>
    <t>nákup DDHM ( fotopasti )</t>
  </si>
  <si>
    <t>odvody na sociální pojištění</t>
  </si>
  <si>
    <t>odvody na zdravotní pojištění</t>
  </si>
  <si>
    <t>5136</t>
  </si>
  <si>
    <t>čištění ulic a zimní údržba komunikací</t>
  </si>
  <si>
    <t>správa kašny - celkem</t>
  </si>
  <si>
    <t>knihy, učební pomůcky,tisk</t>
  </si>
  <si>
    <t>5139</t>
  </si>
  <si>
    <t>nákup materiálu j.n.</t>
  </si>
  <si>
    <t>služby pošt</t>
  </si>
  <si>
    <t>5169</t>
  </si>
  <si>
    <t>nákup ostatních služeb</t>
  </si>
  <si>
    <t>služby školení, vzdělávání</t>
  </si>
  <si>
    <t>školení, ostatní vzdělávání</t>
  </si>
  <si>
    <t xml:space="preserve">nákup materiálu </t>
  </si>
  <si>
    <t xml:space="preserve">mzdové výdaje </t>
  </si>
  <si>
    <t>5137</t>
  </si>
  <si>
    <t>opravy a udržování</t>
  </si>
  <si>
    <t>studená voda</t>
  </si>
  <si>
    <t>plyn</t>
  </si>
  <si>
    <t>elektrická energie</t>
  </si>
  <si>
    <t>nákup DHDM</t>
  </si>
  <si>
    <t>nákup ost. služeb</t>
  </si>
  <si>
    <t>pohoštění</t>
  </si>
  <si>
    <t>věcné dary</t>
  </si>
  <si>
    <t>knihy, učební pomůcky, tisk</t>
  </si>
  <si>
    <t>ochranné pomůcky</t>
  </si>
  <si>
    <t>145</t>
  </si>
  <si>
    <t>146</t>
  </si>
  <si>
    <t>teplo</t>
  </si>
  <si>
    <t>nájemné</t>
  </si>
  <si>
    <t>opravy a údržba budov MěÚ vč.sl.</t>
  </si>
  <si>
    <t>svatební obřady, životní výročí</t>
  </si>
  <si>
    <t>poplatek z ubytovací kapacity</t>
  </si>
  <si>
    <t>poplatek ze psů</t>
  </si>
  <si>
    <t>ÚS - předpolí graf.dolu, Horní Brána</t>
  </si>
  <si>
    <t>poplatek ze vstupného</t>
  </si>
  <si>
    <t>poplatek za komunální odpad</t>
  </si>
  <si>
    <t>přijaté nekapitál.přísp.,náhrady</t>
  </si>
  <si>
    <t>ostatní nedaňové příjmy j.n.</t>
  </si>
  <si>
    <t>pronájem - zahrádky</t>
  </si>
  <si>
    <t>pronájem - kolektor</t>
  </si>
  <si>
    <t>voda</t>
  </si>
  <si>
    <t>MŠ T.G.M - příspěvky</t>
  </si>
  <si>
    <t>MŠ Za soudem- příspěvky</t>
  </si>
  <si>
    <t>REZERVA na VP -  PR MPR</t>
  </si>
  <si>
    <t>REZERVA na VP - PR MPZ</t>
  </si>
  <si>
    <t>MŠ Plešivec 279- příspěvky</t>
  </si>
  <si>
    <t>MŠ Vyšehrad - příspěvky</t>
  </si>
  <si>
    <t>MŠ Tavírna - příspěvky</t>
  </si>
  <si>
    <t>MŠ Nádraží - příspěvky</t>
  </si>
  <si>
    <t>MŠ Plešivec 391 - příspěvky</t>
  </si>
  <si>
    <t>ZŠ T.G.M - příspěvky</t>
  </si>
  <si>
    <t>popl. za rezervaci zdrojů u nedočerp.úvěru</t>
  </si>
  <si>
    <t>vratka nečerp.dotace na volby do zastup.</t>
  </si>
  <si>
    <t>ZŠ Linecká - příspěvky</t>
  </si>
  <si>
    <t>příjem z pronájmu</t>
  </si>
  <si>
    <t>Delikomat a zasedací místnost</t>
  </si>
  <si>
    <t>léky a zdravotnický materiál</t>
  </si>
  <si>
    <t>prádlo, oděv, obuv</t>
  </si>
  <si>
    <t>dotace ČKRF na podporu cest.ruchu</t>
  </si>
  <si>
    <t>721</t>
  </si>
  <si>
    <t>5023</t>
  </si>
  <si>
    <t>ODSH CELKEM</t>
  </si>
  <si>
    <t>UZ</t>
  </si>
  <si>
    <t>PHM pro naftový agregát</t>
  </si>
  <si>
    <t xml:space="preserve">ostatní osobní výdaje </t>
  </si>
  <si>
    <t>Partnerská města  - celkem</t>
  </si>
  <si>
    <t>nákup služeb ( revize,..)</t>
  </si>
  <si>
    <t>odvoz odpadu - nebyt.prostory -  AN</t>
  </si>
  <si>
    <t>veřejná WC - nákup služeb Špičák</t>
  </si>
  <si>
    <t>Program podpory volnočas.aktivit - celkem</t>
  </si>
  <si>
    <t>Program podpory sportu - celkem</t>
  </si>
  <si>
    <t>věcné dary - dětský domov, DNPC, DMD, ...</t>
  </si>
  <si>
    <t>audit, služby daň.poradce, práv.služby</t>
  </si>
  <si>
    <t>návrh</t>
  </si>
  <si>
    <t>návrh 2016</t>
  </si>
  <si>
    <t>ZŠ TGM - výměna oken PD</t>
  </si>
  <si>
    <t>OŚSM - CELKEM</t>
  </si>
  <si>
    <t>příjmy z reklamy - kampaně</t>
  </si>
  <si>
    <t>mediální prezentace - kampaně</t>
  </si>
  <si>
    <t>psí útulek - úhrady za předběž.náhr.péči</t>
  </si>
  <si>
    <t xml:space="preserve">nákup ostatních služeb </t>
  </si>
  <si>
    <t>parkovací karty - zaměstnanci MěÚ</t>
  </si>
  <si>
    <t>nákup DDHM</t>
  </si>
  <si>
    <t>úroky z úvěrů - celkem</t>
  </si>
  <si>
    <t xml:space="preserve">BĚŽNÝ ROZPOČET </t>
  </si>
  <si>
    <t xml:space="preserve">KAPITÁLOVÝ ROZPOČET </t>
  </si>
  <si>
    <t>přestupkové řízení celkem</t>
  </si>
  <si>
    <t>nákup ost.služeb</t>
  </si>
  <si>
    <t>vodné,stočné</t>
  </si>
  <si>
    <t>ČKRF - parkovací automaty</t>
  </si>
  <si>
    <t>opravy a údržba majetku - celkem</t>
  </si>
  <si>
    <t>daň z příjmů FO ze závislé činnosti</t>
  </si>
  <si>
    <t>daň z příjmů fyzických osob-OSVČ</t>
  </si>
  <si>
    <t>daň z příjmů FO z kapitál.výnosů</t>
  </si>
  <si>
    <t>pronájem skládky</t>
  </si>
  <si>
    <t>SF - příspěvek na stravování</t>
  </si>
  <si>
    <t>REZERVA - příspěvky OF mimo progr.</t>
  </si>
  <si>
    <t>SF - příspěvek na penz. připojištění</t>
  </si>
  <si>
    <t>konzultační, poradenské a práv.služby</t>
  </si>
  <si>
    <t>nákup služeb - provoz kolektoru</t>
  </si>
  <si>
    <t>psí útulek - úhrady od majitelů psů</t>
  </si>
  <si>
    <t>dotace MD, o.p.s. - dovybavení slavn.</t>
  </si>
  <si>
    <t>konzult., poradenské a právní služby(audity)</t>
  </si>
  <si>
    <t>místní poplatek za povolení k vjezdu</t>
  </si>
  <si>
    <t>pol.</t>
  </si>
  <si>
    <t>rozpočet</t>
  </si>
  <si>
    <t>plnění</t>
  </si>
  <si>
    <t>PŘÍJMY</t>
  </si>
  <si>
    <t>VÝDAJE</t>
  </si>
  <si>
    <t>vratky minulých let (přeplatky záloh)</t>
  </si>
  <si>
    <t>dopravci - autob.nádraží</t>
  </si>
  <si>
    <t>ČKRF - park.automaty - nákup služby</t>
  </si>
  <si>
    <t>silniční hospodářství</t>
  </si>
  <si>
    <t>městský mobiliář</t>
  </si>
  <si>
    <t>SF - věcné dary - akce pro děti</t>
  </si>
  <si>
    <t>služby telekomunikací</t>
  </si>
  <si>
    <t>příjem z poskyt.služeb</t>
  </si>
  <si>
    <t>reprefond - věcné dary</t>
  </si>
  <si>
    <t>věcné dary - mimořádná okamžitá pomoc</t>
  </si>
  <si>
    <t>příspěvky na nájemné obč.sdružením</t>
  </si>
  <si>
    <t>Podpora soc.služeb-celkem</t>
  </si>
  <si>
    <t>104/1</t>
  </si>
  <si>
    <t>104/5</t>
  </si>
  <si>
    <t>služby zpracování dat</t>
  </si>
  <si>
    <t>programové vybavení</t>
  </si>
  <si>
    <t>Regionální svazek obcí Vltava</t>
  </si>
  <si>
    <t>podpora soc.služeb - rezerva</t>
  </si>
  <si>
    <t>služby telekom. a radiokomunikací</t>
  </si>
  <si>
    <t>nákup materiálu (posyp apod.)</t>
  </si>
  <si>
    <t>147</t>
  </si>
  <si>
    <t>1361</t>
  </si>
  <si>
    <t>správní poplatky - pořizování kopií</t>
  </si>
  <si>
    <t>pronájem honebních pozemků</t>
  </si>
  <si>
    <t>KAPITÁLOVÝ ROZPOČET CELKEM</t>
  </si>
  <si>
    <t>exekuční náklady</t>
  </si>
  <si>
    <t>pokuty památková péče</t>
  </si>
  <si>
    <t>opravy a údržba</t>
  </si>
  <si>
    <t>podpora stanice pro psy, služby - z dot.</t>
  </si>
  <si>
    <t>Euroregion Šumava</t>
  </si>
  <si>
    <t>financování celkem</t>
  </si>
  <si>
    <t>FINANCOVÁNÍ</t>
  </si>
  <si>
    <t>FK Slavoj - dotace na údržbu sportovišť města</t>
  </si>
  <si>
    <t>ZŠ Plešivec - příspěvky</t>
  </si>
  <si>
    <t>ZŠ Nádraží - příspěvky</t>
  </si>
  <si>
    <t xml:space="preserve">Dotace MD - Centrální registr vozidel </t>
  </si>
  <si>
    <t>Centr. registr vozidel - pořízení skenerů - dot.</t>
  </si>
  <si>
    <t>Centr. registr vozidel - pořízení skenerů - VP</t>
  </si>
  <si>
    <t>Centrální registr vozidel - Celkem</t>
  </si>
  <si>
    <t>Poskytnuté náhrady - svědečné</t>
  </si>
  <si>
    <t>příspěvek - Svépomoc</t>
  </si>
  <si>
    <t>příspěvek - Medvědí vánoce ( p. Černý )</t>
  </si>
  <si>
    <t>příspěvky pro ČZS,ČSŽ a ČSV</t>
  </si>
  <si>
    <t>změna stavu krátkodobých prostředků na bankovních účtech</t>
  </si>
  <si>
    <t>celkové příjmy</t>
  </si>
  <si>
    <t>příjem za zajištění vernisáže výstavy</t>
  </si>
  <si>
    <t>celkové výdaje</t>
  </si>
  <si>
    <t>Běžný rozpočet</t>
  </si>
  <si>
    <t>běžné výdaje</t>
  </si>
  <si>
    <t>Kapitálový rozpočet</t>
  </si>
  <si>
    <t>kapitálové výdaje</t>
  </si>
  <si>
    <t>saldo kapitálového rozpočtu</t>
  </si>
  <si>
    <t>příjmy ze soc. služby</t>
  </si>
  <si>
    <t>ostatní osobní výdaje - VP</t>
  </si>
  <si>
    <t>odvody na soc. zabezpečení -z dot.</t>
  </si>
  <si>
    <t>odvody na soc. zabezpečení - VP</t>
  </si>
  <si>
    <t>odvody na zdrav. poj. - z dotace</t>
  </si>
  <si>
    <t>odvody na zdrav. pojištění - VP</t>
  </si>
  <si>
    <t>nákup DDHM - z dotace</t>
  </si>
  <si>
    <t>nákup DDHM - VP</t>
  </si>
  <si>
    <t>nákup materiálu - z dotace</t>
  </si>
  <si>
    <t>nákup materiálu - VP</t>
  </si>
  <si>
    <t>studená voda - z dotace</t>
  </si>
  <si>
    <t>studená voda - VP</t>
  </si>
  <si>
    <t>plyn - z dotace</t>
  </si>
  <si>
    <t>plyn - VP</t>
  </si>
  <si>
    <t>poplatek za odnětí pozemků - les</t>
  </si>
  <si>
    <t>správní popl. - pořizování kopií ze spisů</t>
  </si>
  <si>
    <t>elektrická energie - z dotace</t>
  </si>
  <si>
    <t>elektrická energie - VP</t>
  </si>
  <si>
    <t>pohonné hmoty - VP</t>
  </si>
  <si>
    <t>služby telekomunikací - z dotace</t>
  </si>
  <si>
    <t>služby telekomunikací - VP</t>
  </si>
  <si>
    <t>služby školení a vzdělávání - VP</t>
  </si>
  <si>
    <t>nákup ostatních služeb - z dotace</t>
  </si>
  <si>
    <t>nákup ostatních služeb - VP</t>
  </si>
  <si>
    <t>opravy a udržování - z dotace</t>
  </si>
  <si>
    <t>opravy a udržování - VP</t>
  </si>
  <si>
    <t>příjmy ze soc. služeb</t>
  </si>
  <si>
    <t>ZŠ TGM výměna oken, fasáda</t>
  </si>
  <si>
    <t>ZŠ Za nádražím - reko sociál.zařízení</t>
  </si>
  <si>
    <t>MŠ Za soudem - plot</t>
  </si>
  <si>
    <t>DNPC mříže</t>
  </si>
  <si>
    <t>Zimí stadion - osvětlení</t>
  </si>
  <si>
    <t>ZŠ Plešivec - zpevněná plocha 1.stupeň</t>
  </si>
  <si>
    <t>poštovné - VP</t>
  </si>
  <si>
    <t>poskytnuté zálohy do pokladny</t>
  </si>
  <si>
    <t>OÚPPP - CELKEM</t>
  </si>
  <si>
    <t>KANCELÁŘ STAROSTY</t>
  </si>
  <si>
    <t>oKS - CELKEM</t>
  </si>
  <si>
    <t>ODBOR ŽIVOTNÍHO PROSTŘEDÍ A ZEMĚDĚLSTVÍ</t>
  </si>
  <si>
    <t>OSVZ - CELKEM</t>
  </si>
  <si>
    <t>OÚPPP CELKEM</t>
  </si>
  <si>
    <t>pojištění majetku</t>
  </si>
  <si>
    <t>veřejné osvětlení - celkem</t>
  </si>
  <si>
    <t>ODBOR ŠKOLSTVÍ, SPORTU A MLÁDEŽE</t>
  </si>
  <si>
    <t>revitalizace areálu klášterů - celkem</t>
  </si>
  <si>
    <t>ODDĚLENÍ IOP</t>
  </si>
  <si>
    <t>36/1</t>
  </si>
  <si>
    <t>36/5</t>
  </si>
  <si>
    <t>konzultační a poradens.služby - EU</t>
  </si>
  <si>
    <t>konzultační a poradens.služby - CZ</t>
  </si>
  <si>
    <t>příspěvek - Vlak Lustig</t>
  </si>
  <si>
    <t>mediální prezentace</t>
  </si>
  <si>
    <t>oIOP - CELKEM</t>
  </si>
  <si>
    <t>ODBOR SPRÁVY MAJETKU</t>
  </si>
  <si>
    <t>OSM - CELKEM</t>
  </si>
  <si>
    <t xml:space="preserve">ODBOR SPRÁVY MAJETKU </t>
  </si>
  <si>
    <t>náhrady za neopr.užív.pozemků</t>
  </si>
  <si>
    <t xml:space="preserve">elektrická energie </t>
  </si>
  <si>
    <t>nájem pozemku v Hradební ul.</t>
  </si>
  <si>
    <t>příspěvek - Klub vojenské hist. Gabreta</t>
  </si>
  <si>
    <t>neinv. dotace pro MěK - E-knihy</t>
  </si>
  <si>
    <t>neinv. dotace pro MěK - MARC21</t>
  </si>
  <si>
    <t>reprefond tajemníka - nákup služeb</t>
  </si>
  <si>
    <t>kursové rozdíly</t>
  </si>
  <si>
    <t>Výkon sociální práce - CELKEM</t>
  </si>
  <si>
    <t>odvody soc. pojištění</t>
  </si>
  <si>
    <t>odvody zdravotní pojištění</t>
  </si>
  <si>
    <t>ZŠ Nádraží - plyn</t>
  </si>
  <si>
    <t>neinv.přísp. - Ústav dějin umění AV ČR</t>
  </si>
  <si>
    <t>klášter - pojištění</t>
  </si>
  <si>
    <t>klášter - správa EZS, EPS</t>
  </si>
  <si>
    <t>neinv.přísp. SK Vltava</t>
  </si>
  <si>
    <t>příspěvek pro MěK - E-knihy</t>
  </si>
  <si>
    <t>příspěvek pro MěK - MARC21</t>
  </si>
  <si>
    <t>Revitalizace Jelení zahrady - VP neuznatelný</t>
  </si>
  <si>
    <t>Revitalizace Jelení zahrady - VP uznatelný</t>
  </si>
  <si>
    <t>Revitalizace Jelení zahrady - SFŽP</t>
  </si>
  <si>
    <t>pronájem skládky - příděl do fondu</t>
  </si>
  <si>
    <t>příspěvky Sboru církve bratrské</t>
  </si>
  <si>
    <t>elektr.energie - nebytové prostory</t>
  </si>
  <si>
    <t>nájemné FK Slavoj</t>
  </si>
  <si>
    <t>klášter - nákup DDHM</t>
  </si>
  <si>
    <t>SLAVNOSTI MĚSTA - CELKEM</t>
  </si>
  <si>
    <t>Centrum soc.služeb, o.p.s. - příspěvek (osob.asistence)</t>
  </si>
  <si>
    <t>Vratka dotace DPS za předchozí rok</t>
  </si>
  <si>
    <t>vratky dotací poskytnutých v předchozím roce</t>
  </si>
  <si>
    <t>přeplatek za energie za předchozí rok</t>
  </si>
  <si>
    <t>OI - CELKEM</t>
  </si>
  <si>
    <t>klášter - studená voda</t>
  </si>
  <si>
    <t>klášter - služby telekomunikací</t>
  </si>
  <si>
    <t>studená voda - kolektor</t>
  </si>
  <si>
    <t>EHD - koncert Bratři Ebenové  celkem</t>
  </si>
  <si>
    <t>nákup služeb (zajištění programu)</t>
  </si>
  <si>
    <t>věcná břemena - příjem</t>
  </si>
  <si>
    <t>neinvestiční dotace z MK - SR</t>
  </si>
  <si>
    <t>kontrolní vážení - pokuty</t>
  </si>
  <si>
    <t>neinvestiční dotace z MK - EU</t>
  </si>
  <si>
    <t>náhrady mezd v nemoci - CZ</t>
  </si>
  <si>
    <t>náhrady mezd v nemoci - EU</t>
  </si>
  <si>
    <t>Program podpory kultury -rezerva</t>
  </si>
  <si>
    <t>příjmy za neopráv.užív.pozemků</t>
  </si>
  <si>
    <t>pronájem parkovišť  - ČKRF</t>
  </si>
  <si>
    <t>pronájem parkovišť  - ostatní</t>
  </si>
  <si>
    <t>pronájem movitých věcí - kino</t>
  </si>
  <si>
    <t>teplo - nebytové prostory - AN</t>
  </si>
  <si>
    <t>Pěstounská péče - celkem</t>
  </si>
  <si>
    <t>arboristické a ozeleňovací práce</t>
  </si>
  <si>
    <t>nákup ošacení- stejnokroje</t>
  </si>
  <si>
    <t>Odpadové hospodářství - celkem</t>
  </si>
  <si>
    <t xml:space="preserve">komunální odpad </t>
  </si>
  <si>
    <t>separovaný sběr ( paušál )</t>
  </si>
  <si>
    <t>ostatní osobní výdaje - neuznatel.výd.</t>
  </si>
  <si>
    <t>platy zaměstnanců-neuznatel.výd.</t>
  </si>
  <si>
    <t>ostatní osobní výdaje - EU</t>
  </si>
  <si>
    <t>ostatní osobní výdaje - CZ</t>
  </si>
  <si>
    <t>odvody na SP - neuznatel.výdaje</t>
  </si>
  <si>
    <t>Sportovní hry - příjmy ze startovného</t>
  </si>
  <si>
    <t>Sportovní hry - nákup služeb</t>
  </si>
  <si>
    <t>Sportovní hry - nákup materiálu</t>
  </si>
  <si>
    <t>Sportovní hry - občerstvení</t>
  </si>
  <si>
    <t>Sportovní hry - CELKEM</t>
  </si>
  <si>
    <t>Českokrumlovská televize</t>
  </si>
  <si>
    <t>odvody na ZP - neuznatel.výdaje</t>
  </si>
  <si>
    <t>odvody na zdrav.pojištění z dotace SPOD</t>
  </si>
  <si>
    <t>rozpočt. výhled 2016</t>
  </si>
  <si>
    <t>odvody na soc.pojištění z dotace SPOD</t>
  </si>
  <si>
    <t>platy zam. z dotace na soc.právní ochr.dětí</t>
  </si>
  <si>
    <t>nákup DDHM (tiskárny, PC)</t>
  </si>
  <si>
    <t>nákup materiálu (spotřební materiál  IT )</t>
  </si>
  <si>
    <r>
      <t xml:space="preserve">ostatní služby </t>
    </r>
    <r>
      <rPr>
        <sz val="9"/>
        <rFont val="Arial CE"/>
        <family val="0"/>
      </rPr>
      <t>(parkovné, tisky, zdr.prohl...)</t>
    </r>
  </si>
  <si>
    <t>neinv. dotace od obcí - veřejnospr.smlouvy</t>
  </si>
  <si>
    <t>neinv.dot.od obcí - veřejnopr.smlouvy</t>
  </si>
  <si>
    <t>příjmy z ostatních služeb</t>
  </si>
  <si>
    <t>nákup materiálu - kanc.potřeby, tiskopisy</t>
  </si>
  <si>
    <t>nákup služeb (odpady,…)</t>
  </si>
  <si>
    <t>dotace na výkon státní správy</t>
  </si>
  <si>
    <t>správa hřbitova včetně ost.služeb</t>
  </si>
  <si>
    <t>likvidace hrobů + renovace křížů</t>
  </si>
  <si>
    <t>kasárna Vyšný - vratka přeplatku energií</t>
  </si>
  <si>
    <t>Nadace Jihočeské stezky</t>
  </si>
  <si>
    <t>Točna Nové Spolí - realizace</t>
  </si>
  <si>
    <t>rozpočet 2015</t>
  </si>
  <si>
    <t xml:space="preserve">Zimní stadion-reko I.etapa-dokončení </t>
  </si>
  <si>
    <t>Městský hřbitov - revize PD</t>
  </si>
  <si>
    <t>Úprava prostranství před kinem PD</t>
  </si>
  <si>
    <t>pronájmy nebyt.prostor ( vč. kina, AN,,..)</t>
  </si>
  <si>
    <t>OŽPZ - CELKEM</t>
  </si>
  <si>
    <t>VPP - z příspěvku od Úřadu práce</t>
  </si>
  <si>
    <t>služby, revize a PD k opravám, PENB</t>
  </si>
  <si>
    <t>nákup služeb (geometr.plány,inzerce,...)</t>
  </si>
  <si>
    <t>přijaté náhrady za pohřby(MVČR,pozůstalí)</t>
  </si>
  <si>
    <t>vratky soc.dávek - minulé roky</t>
  </si>
  <si>
    <t>odvody za nezaměstnání ZTP</t>
  </si>
  <si>
    <t>klášter - plyn</t>
  </si>
  <si>
    <t>nebytové prostory - celkem</t>
  </si>
  <si>
    <t>nákup DHDM - vybavení kanceláří, úklid</t>
  </si>
  <si>
    <t>Nákup DHDM - celkem</t>
  </si>
  <si>
    <t>příjem z prodeje bytů,byt.domů</t>
  </si>
  <si>
    <t>územní plán města - změny</t>
  </si>
  <si>
    <t>prodej pozemků právnic.osobám</t>
  </si>
  <si>
    <t>dotace na regionální funkce M.knihovny</t>
  </si>
  <si>
    <t>územní plán města - nový</t>
  </si>
  <si>
    <t>příjmy z poskyt.služeb - Czech Tourism</t>
  </si>
  <si>
    <t>opravy a údržba odpadových nádob</t>
  </si>
  <si>
    <t>elektrická energie - výpůjčka KoCeRo</t>
  </si>
  <si>
    <t>Pěstounská péče - nákup služeb</t>
  </si>
  <si>
    <t>ČNB - odměna nahrazující úrok</t>
  </si>
  <si>
    <t>mylné příjmy na výdajový účet</t>
  </si>
  <si>
    <t>ÚP - příspěvek na výkon pěst.péče</t>
  </si>
  <si>
    <t>Městská knihovna - celkem</t>
  </si>
  <si>
    <t>příjem z FV za r. 2014 - dotace volby</t>
  </si>
  <si>
    <t>příspěvek z dotace pro M.knihovnu</t>
  </si>
  <si>
    <t>neinvestiční příspěvek pro o.p.s. CPDM</t>
  </si>
  <si>
    <t>správní poplatky - evidence obyv.</t>
  </si>
  <si>
    <t>voda - výpůjčka KoCeRo</t>
  </si>
  <si>
    <t>teplo - výpůjčka KoCeRo</t>
  </si>
  <si>
    <t>neinv.příspěvek pro sdružení ZUŠ ČK</t>
  </si>
  <si>
    <t>klášter - ostraha</t>
  </si>
  <si>
    <t>Plavecký stadion - solár.ohřev vody</t>
  </si>
  <si>
    <t>movitá kult.památka - fondy EU</t>
  </si>
  <si>
    <t>movitá kult.památka - stát.rozp.</t>
  </si>
  <si>
    <t>pořízení LHO - z dotace</t>
  </si>
  <si>
    <t>digitální povodňový plán - z dotace SFŽP</t>
  </si>
  <si>
    <t>54/5</t>
  </si>
  <si>
    <t>digitální povodňový plán - z dotace EU</t>
  </si>
  <si>
    <t>digitální plán, varovný systém - z dot. SFŽP</t>
  </si>
  <si>
    <t>digitální plán, varovný systém - z dot. EU</t>
  </si>
  <si>
    <t>revitalizace areálu klášterů - fondy EU</t>
  </si>
  <si>
    <t>revitalizace areálu klášterů - stát.rozp.</t>
  </si>
  <si>
    <t>Posílení vzáj.provázanosti aktivit III.meandru</t>
  </si>
  <si>
    <t>Kamerový systém v měst.parku - doplnění</t>
  </si>
  <si>
    <t>inv. dotace pro MěK - MARC21</t>
  </si>
  <si>
    <t>inv. příspěvek pro MěK - MARC21</t>
  </si>
  <si>
    <t>VP - neuznatelný</t>
  </si>
  <si>
    <t>ROP</t>
  </si>
  <si>
    <t xml:space="preserve">Posílení vzáj.provázanosti aktivit III.meandru </t>
  </si>
  <si>
    <t>VP - uznatelný</t>
  </si>
  <si>
    <t>ZŠ Plešivec - vybavení a modern. tříd - dot. ROP</t>
  </si>
  <si>
    <t>ZŠ Plešivec - vybavení a modern. tříd - dot. VP-uznat.</t>
  </si>
  <si>
    <t>digitální plán, varovný systém - VP</t>
  </si>
  <si>
    <t>inv.dotace na revit.klášterů - stát.rozp.</t>
  </si>
  <si>
    <t>inv.dotace na revit.klášterů - fondy EU</t>
  </si>
  <si>
    <t>RP - Domoradice Jih</t>
  </si>
  <si>
    <t>RP - Vyšný - změny</t>
  </si>
  <si>
    <t>vnitřní vybavení - státní rozpočet</t>
  </si>
  <si>
    <t>vnitřní vybavení - fondy EU</t>
  </si>
  <si>
    <t>Městský úřad - PD výměna oken, zateplení</t>
  </si>
  <si>
    <t>Kasárna Vyšný - ZTV - pouze PD</t>
  </si>
  <si>
    <t>ZŠ Za Nádražím - změna vytápění vč. PD</t>
  </si>
  <si>
    <t>regenerace panelových sídlišť</t>
  </si>
  <si>
    <t>MŠ Plešivec II - zateplení - dot. SFŽP</t>
  </si>
  <si>
    <t>MŠ Plešivec II - zateplení - dot. EU</t>
  </si>
  <si>
    <t>Dotace SFŽP - MŠ Plešivec II, zateplení</t>
  </si>
  <si>
    <t>Dotace EU - MŠ Plešivec II, zateplení</t>
  </si>
  <si>
    <t>Dotace SFŽP- ZŠ Plešivec, vým.oken,zatepl.</t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</si>
</sst>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m/yy"/>
    <numFmt numFmtId="169" formatCode="mmm/yyyy"/>
    <numFmt numFmtId="170" formatCode="#,##0.\-"/>
    <numFmt numFmtId="171" formatCode="0.0"/>
    <numFmt numFmtId="172" formatCode="#.##0.00,&quot;Kč&quot;"/>
    <numFmt numFmtId="173" formatCode="0.0%"/>
    <numFmt numFmtId="174" formatCode="d/m/yy;@"/>
    <numFmt numFmtId="175" formatCode="#,##0.00\ &quot;Kč&quot;"/>
    <numFmt numFmtId="176" formatCode="#,##0.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\ _K_č_-;\-* #,##0.0\ _K_č_-;_-* &quot;-&quot;??\ _K_č_-;_-@_-"/>
    <numFmt numFmtId="184" formatCode="_-* #,##0\ _K_č_-;\-* #,##0\ _K_č_-;_-* &quot;-&quot;??\ _K_č_-;_-@_-"/>
    <numFmt numFmtId="185" formatCode="#,##0;[Red]#,##0"/>
    <numFmt numFmtId="186" formatCode="[$-405]d\.\ mmmm\ yyyy"/>
    <numFmt numFmtId="187" formatCode="#,##0.0\ &quot;Kč&quot;"/>
    <numFmt numFmtId="188" formatCode="#,##0\ &quot;Kč&quot;"/>
    <numFmt numFmtId="189" formatCode="0;[Red]0"/>
    <numFmt numFmtId="190" formatCode="dd/mm/yy"/>
    <numFmt numFmtId="191" formatCode="dd/mm/yy;@"/>
    <numFmt numFmtId="192" formatCode="_-* #,##0.00&quot; Kč&quot;_-;\-* #,##0.00&quot; Kč&quot;_-;_-* \-??&quot; Kč&quot;_-;_-@_-"/>
    <numFmt numFmtId="193" formatCode="#,##0_ ;[Red]\-#,##0\ "/>
    <numFmt numFmtId="194" formatCode="[$¥€-2]\ #\ ##,000_);[Red]\([$€-2]\ #\ ##,000\)"/>
    <numFmt numFmtId="195" formatCode="mm/yy"/>
    <numFmt numFmtId="196" formatCode="#,##0.0000"/>
    <numFmt numFmtId="197" formatCode="#,##0.00000"/>
    <numFmt numFmtId="198" formatCode="#,##0_);\(#,##0\)"/>
    <numFmt numFmtId="199" formatCode="#,##0.00_);\(#,##0.00\)"/>
    <numFmt numFmtId="200" formatCode="dd\-mmm_)"/>
    <numFmt numFmtId="201" formatCode="#,##0.000_);\(#,##0.000\)"/>
    <numFmt numFmtId="202" formatCode="#,##0.00\ _K_č"/>
    <numFmt numFmtId="203" formatCode="#,##0.00_\_K_č"/>
    <numFmt numFmtId="204" formatCode="0.0000000000"/>
    <numFmt numFmtId="205" formatCode="#,##0_ ;\-#,##0\ "/>
    <numFmt numFmtId="206" formatCode="#,##0.00;[Red]#,##0.00"/>
    <numFmt numFmtId="207" formatCode="#&quot; &quot;?/2"/>
    <numFmt numFmtId="208" formatCode="#,##0\ _K_č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sz val="12"/>
      <color indexed="10"/>
      <name val="Arial CE"/>
      <family val="0"/>
    </font>
    <font>
      <b/>
      <u val="single"/>
      <sz val="14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sz val="9"/>
      <color indexed="17"/>
      <name val="Arial CE"/>
      <family val="0"/>
    </font>
    <font>
      <b/>
      <sz val="8"/>
      <name val="Arial"/>
      <family val="2"/>
    </font>
    <font>
      <sz val="10"/>
      <name val="Arial"/>
      <family val="0"/>
    </font>
    <font>
      <b/>
      <sz val="9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E"/>
      <family val="0"/>
    </font>
    <font>
      <b/>
      <sz val="10"/>
      <name val="Arial"/>
      <family val="2"/>
    </font>
    <font>
      <b/>
      <sz val="8.5"/>
      <name val="Arial CE"/>
      <family val="0"/>
    </font>
    <font>
      <sz val="9"/>
      <name val="Arial"/>
      <family val="2"/>
    </font>
    <font>
      <sz val="6"/>
      <name val="Arial CE"/>
      <family val="0"/>
    </font>
    <font>
      <sz val="10"/>
      <color indexed="8"/>
      <name val="ARIAL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i/>
      <sz val="10"/>
      <name val="Arial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8"/>
      <color indexed="10"/>
      <name val="Arial CE"/>
      <family val="0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6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13" borderId="0" applyNumberFormat="0" applyBorder="0" applyAlignment="0" applyProtection="0"/>
    <xf numFmtId="0" fontId="29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5" borderId="0" applyNumberFormat="0" applyBorder="0" applyAlignment="0" applyProtection="0"/>
    <xf numFmtId="0" fontId="29" fillId="3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2" fillId="8" borderId="0" applyNumberFormat="0" applyBorder="0" applyAlignment="0" applyProtection="0"/>
    <xf numFmtId="0" fontId="37" fillId="22" borderId="1" applyNumberFormat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3" borderId="6" applyNumberFormat="0" applyAlignment="0" applyProtection="0"/>
    <xf numFmtId="0" fontId="22" fillId="10" borderId="0" applyNumberFormat="0" applyBorder="0" applyAlignment="0" applyProtection="0"/>
    <xf numFmtId="0" fontId="23" fillId="5" borderId="1" applyNumberFormat="0" applyAlignment="0" applyProtection="0"/>
    <xf numFmtId="0" fontId="26" fillId="23" borderId="6" applyNumberFormat="0" applyAlignment="0" applyProtection="0"/>
    <xf numFmtId="0" fontId="41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11" borderId="0" applyNumberFormat="0" applyBorder="0" applyAlignment="0" applyProtection="0"/>
    <xf numFmtId="0" fontId="51" fillId="1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4" borderId="11" applyNumberFormat="0" applyFont="0" applyAlignment="0" applyProtection="0"/>
    <xf numFmtId="0" fontId="24" fillId="22" borderId="12" applyNumberFormat="0" applyAlignment="0" applyProtection="0"/>
    <xf numFmtId="0" fontId="0" fillId="4" borderId="11" applyNumberFormat="0" applyFont="0" applyAlignment="0" applyProtection="0"/>
    <xf numFmtId="9" fontId="0" fillId="0" borderId="0" applyFont="0" applyFill="0" applyBorder="0" applyAlignment="0" applyProtection="0"/>
    <xf numFmtId="0" fontId="25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44" fillId="0" borderId="0">
      <alignment/>
      <protection/>
    </xf>
    <xf numFmtId="0" fontId="36" fillId="0" borderId="0">
      <alignment vertical="top"/>
      <protection/>
    </xf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3" fillId="11" borderId="1" applyNumberFormat="0" applyAlignment="0" applyProtection="0"/>
    <xf numFmtId="0" fontId="52" fillId="24" borderId="1" applyNumberFormat="0" applyAlignment="0" applyProtection="0"/>
    <xf numFmtId="0" fontId="24" fillId="24" borderId="12" applyNumberFormat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2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</cellStyleXfs>
  <cellXfs count="68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7" borderId="15" xfId="0" applyFont="1" applyFill="1" applyBorder="1" applyAlignment="1">
      <alignment horizontal="center"/>
    </xf>
    <xf numFmtId="0" fontId="4" fillId="27" borderId="15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6" xfId="0" applyBorder="1" applyAlignment="1">
      <alignment/>
    </xf>
    <xf numFmtId="0" fontId="4" fillId="0" borderId="0" xfId="0" applyFont="1" applyBorder="1" applyAlignment="1">
      <alignment/>
    </xf>
    <xf numFmtId="0" fontId="4" fillId="27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27" borderId="17" xfId="0" applyFont="1" applyFill="1" applyBorder="1" applyAlignment="1">
      <alignment/>
    </xf>
    <xf numFmtId="0" fontId="4" fillId="27" borderId="18" xfId="0" applyFont="1" applyFill="1" applyBorder="1" applyAlignment="1">
      <alignment/>
    </xf>
    <xf numFmtId="0" fontId="4" fillId="27" borderId="18" xfId="0" applyFont="1" applyFill="1" applyBorder="1" applyAlignment="1">
      <alignment horizontal="left"/>
    </xf>
    <xf numFmtId="0" fontId="4" fillId="11" borderId="15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28" borderId="15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4" fillId="27" borderId="18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16" xfId="0" applyFont="1" applyFill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22" xfId="0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0" fillId="0" borderId="22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25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16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20" xfId="0" applyFill="1" applyBorder="1" applyAlignment="1">
      <alignment/>
    </xf>
    <xf numFmtId="0" fontId="4" fillId="28" borderId="29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9" fillId="0" borderId="16" xfId="0" applyFont="1" applyFill="1" applyBorder="1" applyAlignment="1">
      <alignment/>
    </xf>
    <xf numFmtId="0" fontId="4" fillId="22" borderId="15" xfId="0" applyFont="1" applyFill="1" applyBorder="1" applyAlignment="1">
      <alignment horizontal="center"/>
    </xf>
    <xf numFmtId="0" fontId="4" fillId="22" borderId="29" xfId="0" applyFont="1" applyFill="1" applyBorder="1" applyAlignment="1">
      <alignment horizontal="center"/>
    </xf>
    <xf numFmtId="0" fontId="4" fillId="22" borderId="30" xfId="0" applyFont="1" applyFill="1" applyBorder="1" applyAlignment="1">
      <alignment horizontal="center"/>
    </xf>
    <xf numFmtId="0" fontId="4" fillId="22" borderId="31" xfId="0" applyFont="1" applyFill="1" applyBorder="1" applyAlignment="1">
      <alignment horizontal="center"/>
    </xf>
    <xf numFmtId="167" fontId="0" fillId="0" borderId="0" xfId="0" applyNumberFormat="1" applyAlignment="1">
      <alignment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6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16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7" fillId="0" borderId="16" xfId="0" applyNumberFormat="1" applyFont="1" applyFill="1" applyBorder="1" applyAlignment="1">
      <alignment/>
    </xf>
    <xf numFmtId="3" fontId="7" fillId="11" borderId="29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20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28" borderId="29" xfId="0" applyNumberFormat="1" applyFont="1" applyFill="1" applyBorder="1" applyAlignment="1">
      <alignment/>
    </xf>
    <xf numFmtId="0" fontId="8" fillId="0" borderId="22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20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3" fillId="9" borderId="15" xfId="0" applyFont="1" applyFill="1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90" applyFill="1" applyBorder="1" applyAlignment="1">
      <alignment/>
    </xf>
    <xf numFmtId="9" fontId="0" fillId="0" borderId="0" xfId="90" applyNumberFormat="1" applyFill="1" applyBorder="1" applyAlignment="1">
      <alignment/>
    </xf>
    <xf numFmtId="9" fontId="5" fillId="0" borderId="0" xfId="90" applyFont="1" applyFill="1" applyBorder="1" applyAlignment="1">
      <alignment/>
    </xf>
    <xf numFmtId="0" fontId="5" fillId="11" borderId="32" xfId="0" applyFont="1" applyFill="1" applyBorder="1" applyAlignment="1">
      <alignment/>
    </xf>
    <xf numFmtId="0" fontId="9" fillId="0" borderId="16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4" fillId="0" borderId="20" xfId="0" applyFont="1" applyFill="1" applyBorder="1" applyAlignment="1">
      <alignment horizontal="center"/>
    </xf>
    <xf numFmtId="3" fontId="15" fillId="0" borderId="0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8" fillId="0" borderId="22" xfId="0" applyFont="1" applyFill="1" applyBorder="1" applyAlignment="1">
      <alignment/>
    </xf>
    <xf numFmtId="0" fontId="7" fillId="27" borderId="17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NumberForma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7" fillId="9" borderId="15" xfId="0" applyNumberFormat="1" applyFont="1" applyFill="1" applyBorder="1" applyAlignment="1">
      <alignment horizontal="right"/>
    </xf>
    <xf numFmtId="0" fontId="10" fillId="0" borderId="20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6" fillId="9" borderId="15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3" fontId="8" fillId="0" borderId="0" xfId="90" applyNumberFormat="1" applyFont="1" applyAlignment="1">
      <alignment/>
    </xf>
    <xf numFmtId="3" fontId="8" fillId="0" borderId="16" xfId="90" applyNumberFormat="1" applyFont="1" applyBorder="1" applyAlignment="1">
      <alignment/>
    </xf>
    <xf numFmtId="3" fontId="7" fillId="0" borderId="16" xfId="90" applyNumberFormat="1" applyFont="1" applyBorder="1" applyAlignment="1">
      <alignment/>
    </xf>
    <xf numFmtId="3" fontId="7" fillId="0" borderId="20" xfId="90" applyNumberFormat="1" applyFont="1" applyBorder="1" applyAlignment="1">
      <alignment/>
    </xf>
    <xf numFmtId="3" fontId="7" fillId="0" borderId="16" xfId="90" applyNumberFormat="1" applyFont="1" applyFill="1" applyBorder="1" applyAlignment="1">
      <alignment horizontal="right"/>
    </xf>
    <xf numFmtId="3" fontId="8" fillId="0" borderId="16" xfId="90" applyNumberFormat="1" applyFont="1" applyFill="1" applyBorder="1" applyAlignment="1">
      <alignment horizontal="right"/>
    </xf>
    <xf numFmtId="3" fontId="7" fillId="0" borderId="0" xfId="90" applyNumberFormat="1" applyFont="1" applyFill="1" applyBorder="1" applyAlignment="1">
      <alignment horizontal="right"/>
    </xf>
    <xf numFmtId="3" fontId="8" fillId="0" borderId="0" xfId="90" applyNumberFormat="1" applyFont="1" applyBorder="1" applyAlignment="1">
      <alignment/>
    </xf>
    <xf numFmtId="3" fontId="8" fillId="0" borderId="16" xfId="90" applyNumberFormat="1" applyFont="1" applyFill="1" applyBorder="1" applyAlignment="1">
      <alignment/>
    </xf>
    <xf numFmtId="3" fontId="7" fillId="0" borderId="16" xfId="90" applyNumberFormat="1" applyFont="1" applyFill="1" applyBorder="1" applyAlignment="1">
      <alignment/>
    </xf>
    <xf numFmtId="3" fontId="8" fillId="0" borderId="20" xfId="90" applyNumberFormat="1" applyFont="1" applyBorder="1" applyAlignment="1">
      <alignment/>
    </xf>
    <xf numFmtId="3" fontId="7" fillId="0" borderId="0" xfId="90" applyNumberFormat="1" applyFont="1" applyBorder="1" applyAlignment="1">
      <alignment/>
    </xf>
    <xf numFmtId="3" fontId="7" fillId="0" borderId="0" xfId="90" applyNumberFormat="1" applyFont="1" applyFill="1" applyBorder="1" applyAlignment="1">
      <alignment/>
    </xf>
    <xf numFmtId="3" fontId="7" fillId="0" borderId="20" xfId="90" applyNumberFormat="1" applyFont="1" applyFill="1" applyBorder="1" applyAlignment="1">
      <alignment/>
    </xf>
    <xf numFmtId="3" fontId="8" fillId="0" borderId="22" xfId="90" applyNumberFormat="1" applyFont="1" applyBorder="1" applyAlignment="1">
      <alignment/>
    </xf>
    <xf numFmtId="3" fontId="7" fillId="0" borderId="22" xfId="90" applyNumberFormat="1" applyFont="1" applyFill="1" applyBorder="1" applyAlignment="1">
      <alignment/>
    </xf>
    <xf numFmtId="3" fontId="7" fillId="11" borderId="29" xfId="90" applyNumberFormat="1" applyFont="1" applyFill="1" applyBorder="1" applyAlignment="1">
      <alignment/>
    </xf>
    <xf numFmtId="3" fontId="7" fillId="0" borderId="22" xfId="90" applyNumberFormat="1" applyFont="1" applyBorder="1" applyAlignment="1">
      <alignment/>
    </xf>
    <xf numFmtId="3" fontId="8" fillId="0" borderId="16" xfId="90" applyNumberFormat="1" applyFont="1" applyBorder="1" applyAlignment="1">
      <alignment horizontal="right"/>
    </xf>
    <xf numFmtId="0" fontId="9" fillId="22" borderId="3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27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2" xfId="0" applyFont="1" applyBorder="1" applyAlignment="1">
      <alignment/>
    </xf>
    <xf numFmtId="0" fontId="4" fillId="0" borderId="0" xfId="0" applyFont="1" applyAlignment="1">
      <alignment horizontal="center" wrapText="1"/>
    </xf>
    <xf numFmtId="3" fontId="17" fillId="0" borderId="0" xfId="0" applyNumberFormat="1" applyFont="1" applyBorder="1" applyAlignment="1">
      <alignment/>
    </xf>
    <xf numFmtId="3" fontId="11" fillId="0" borderId="33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3" fontId="7" fillId="0" borderId="20" xfId="0" applyNumberFormat="1" applyFont="1" applyBorder="1" applyAlignment="1">
      <alignment/>
    </xf>
    <xf numFmtId="0" fontId="9" fillId="0" borderId="22" xfId="0" applyFont="1" applyFill="1" applyBorder="1" applyAlignment="1">
      <alignment horizontal="center"/>
    </xf>
    <xf numFmtId="0" fontId="4" fillId="11" borderId="29" xfId="0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3" fontId="8" fillId="0" borderId="22" xfId="90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8" fillId="0" borderId="20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3" fontId="11" fillId="0" borderId="34" xfId="0" applyNumberFormat="1" applyFont="1" applyBorder="1" applyAlignment="1">
      <alignment horizontal="right"/>
    </xf>
    <xf numFmtId="3" fontId="11" fillId="0" borderId="35" xfId="0" applyNumberFormat="1" applyFont="1" applyBorder="1" applyAlignment="1">
      <alignment horizontal="right"/>
    </xf>
    <xf numFmtId="3" fontId="11" fillId="0" borderId="15" xfId="0" applyNumberFormat="1" applyFont="1" applyBorder="1" applyAlignment="1">
      <alignment horizontal="right"/>
    </xf>
    <xf numFmtId="3" fontId="11" fillId="0" borderId="36" xfId="0" applyNumberFormat="1" applyFont="1" applyBorder="1" applyAlignment="1">
      <alignment horizontal="right"/>
    </xf>
    <xf numFmtId="0" fontId="12" fillId="0" borderId="33" xfId="0" applyFont="1" applyBorder="1" applyAlignment="1">
      <alignment/>
    </xf>
    <xf numFmtId="0" fontId="12" fillId="0" borderId="37" xfId="0" applyFont="1" applyBorder="1" applyAlignment="1">
      <alignment/>
    </xf>
    <xf numFmtId="0" fontId="6" fillId="0" borderId="17" xfId="0" applyFont="1" applyBorder="1" applyAlignment="1">
      <alignment/>
    </xf>
    <xf numFmtId="0" fontId="12" fillId="0" borderId="38" xfId="0" applyFont="1" applyBorder="1" applyAlignment="1">
      <alignment/>
    </xf>
    <xf numFmtId="3" fontId="8" fillId="0" borderId="0" xfId="90" applyNumberFormat="1" applyFont="1" applyBorder="1" applyAlignment="1">
      <alignment horizontal="right"/>
    </xf>
    <xf numFmtId="0" fontId="10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27" borderId="17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9" fillId="27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3" fontId="8" fillId="0" borderId="22" xfId="90" applyNumberFormat="1" applyFont="1" applyFill="1" applyBorder="1" applyAlignment="1">
      <alignment horizontal="right"/>
    </xf>
    <xf numFmtId="0" fontId="9" fillId="22" borderId="15" xfId="0" applyFont="1" applyFill="1" applyBorder="1" applyAlignment="1">
      <alignment horizontal="center"/>
    </xf>
    <xf numFmtId="0" fontId="10" fillId="0" borderId="16" xfId="0" applyNumberFormat="1" applyFont="1" applyBorder="1" applyAlignment="1">
      <alignment/>
    </xf>
    <xf numFmtId="49" fontId="9" fillId="0" borderId="16" xfId="0" applyNumberFormat="1" applyFont="1" applyBorder="1" applyAlignment="1">
      <alignment/>
    </xf>
    <xf numFmtId="49" fontId="10" fillId="0" borderId="16" xfId="0" applyNumberFormat="1" applyFont="1" applyBorder="1" applyAlignment="1">
      <alignment/>
    </xf>
    <xf numFmtId="0" fontId="10" fillId="0" borderId="16" xfId="0" applyNumberFormat="1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6" xfId="0" applyNumberFormat="1" applyFont="1" applyBorder="1" applyAlignment="1">
      <alignment horizontal="center"/>
    </xf>
    <xf numFmtId="3" fontId="7" fillId="0" borderId="16" xfId="90" applyNumberFormat="1" applyFont="1" applyBorder="1" applyAlignment="1">
      <alignment horizontal="right"/>
    </xf>
    <xf numFmtId="3" fontId="7" fillId="11" borderId="16" xfId="90" applyNumberFormat="1" applyFont="1" applyFill="1" applyBorder="1" applyAlignment="1">
      <alignment/>
    </xf>
    <xf numFmtId="0" fontId="4" fillId="11" borderId="16" xfId="0" applyFont="1" applyFill="1" applyBorder="1" applyAlignment="1">
      <alignment horizontal="center"/>
    </xf>
    <xf numFmtId="0" fontId="10" fillId="11" borderId="16" xfId="0" applyFont="1" applyFill="1" applyBorder="1" applyAlignment="1">
      <alignment horizontal="center"/>
    </xf>
    <xf numFmtId="0" fontId="9" fillId="0" borderId="22" xfId="0" applyFont="1" applyBorder="1" applyAlignment="1">
      <alignment/>
    </xf>
    <xf numFmtId="167" fontId="11" fillId="0" borderId="33" xfId="0" applyNumberFormat="1" applyFont="1" applyBorder="1" applyAlignment="1">
      <alignment horizontal="right"/>
    </xf>
    <xf numFmtId="167" fontId="11" fillId="0" borderId="17" xfId="0" applyNumberFormat="1" applyFont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3" fontId="7" fillId="11" borderId="31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7" fillId="0" borderId="19" xfId="90" applyNumberFormat="1" applyFont="1" applyBorder="1" applyAlignment="1">
      <alignment/>
    </xf>
    <xf numFmtId="3" fontId="8" fillId="0" borderId="0" xfId="90" applyNumberFormat="1" applyFont="1" applyFill="1" applyBorder="1" applyAlignment="1">
      <alignment/>
    </xf>
    <xf numFmtId="3" fontId="17" fillId="0" borderId="16" xfId="0" applyNumberFormat="1" applyFont="1" applyBorder="1" applyAlignment="1">
      <alignment/>
    </xf>
    <xf numFmtId="3" fontId="7" fillId="11" borderId="31" xfId="90" applyNumberFormat="1" applyFont="1" applyFill="1" applyBorder="1" applyAlignment="1">
      <alignment/>
    </xf>
    <xf numFmtId="0" fontId="0" fillId="0" borderId="33" xfId="0" applyFont="1" applyBorder="1" applyAlignment="1">
      <alignment/>
    </xf>
    <xf numFmtId="3" fontId="11" fillId="0" borderId="38" xfId="0" applyNumberFormat="1" applyFont="1" applyBorder="1" applyAlignment="1">
      <alignment horizontal="right"/>
    </xf>
    <xf numFmtId="167" fontId="11" fillId="0" borderId="38" xfId="0" applyNumberFormat="1" applyFont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4" fillId="22" borderId="39" xfId="0" applyFont="1" applyFill="1" applyBorder="1" applyAlignment="1">
      <alignment horizontal="center"/>
    </xf>
    <xf numFmtId="0" fontId="0" fillId="27" borderId="31" xfId="0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4" fillId="27" borderId="29" xfId="0" applyFont="1" applyFill="1" applyBorder="1" applyAlignment="1">
      <alignment horizontal="center"/>
    </xf>
    <xf numFmtId="0" fontId="7" fillId="11" borderId="16" xfId="0" applyFont="1" applyFill="1" applyBorder="1" applyAlignment="1">
      <alignment/>
    </xf>
    <xf numFmtId="0" fontId="9" fillId="22" borderId="29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0" fontId="5" fillId="11" borderId="17" xfId="0" applyFont="1" applyFill="1" applyBorder="1" applyAlignment="1">
      <alignment wrapText="1"/>
    </xf>
    <xf numFmtId="0" fontId="5" fillId="11" borderId="33" xfId="0" applyFont="1" applyFill="1" applyBorder="1" applyAlignment="1">
      <alignment/>
    </xf>
    <xf numFmtId="0" fontId="5" fillId="11" borderId="37" xfId="0" applyFont="1" applyFill="1" applyBorder="1" applyAlignment="1">
      <alignment/>
    </xf>
    <xf numFmtId="167" fontId="11" fillId="0" borderId="34" xfId="0" applyNumberFormat="1" applyFont="1" applyBorder="1" applyAlignment="1">
      <alignment horizontal="right"/>
    </xf>
    <xf numFmtId="0" fontId="0" fillId="0" borderId="22" xfId="0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27" borderId="31" xfId="0" applyFont="1" applyFill="1" applyBorder="1" applyAlignment="1">
      <alignment/>
    </xf>
    <xf numFmtId="0" fontId="4" fillId="27" borderId="39" xfId="0" applyFont="1" applyFill="1" applyBorder="1" applyAlignment="1">
      <alignment/>
    </xf>
    <xf numFmtId="167" fontId="11" fillId="0" borderId="35" xfId="0" applyNumberFormat="1" applyFont="1" applyBorder="1" applyAlignment="1">
      <alignment horizontal="right"/>
    </xf>
    <xf numFmtId="167" fontId="11" fillId="0" borderId="36" xfId="0" applyNumberFormat="1" applyFont="1" applyBorder="1" applyAlignment="1">
      <alignment horizontal="right"/>
    </xf>
    <xf numFmtId="3" fontId="7" fillId="0" borderId="0" xfId="90" applyNumberFormat="1" applyFont="1" applyBorder="1" applyAlignment="1">
      <alignment horizontal="right"/>
    </xf>
    <xf numFmtId="0" fontId="0" fillId="0" borderId="3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Font="1" applyFill="1" applyBorder="1" applyAlignment="1">
      <alignment horizontal="left"/>
    </xf>
    <xf numFmtId="167" fontId="12" fillId="0" borderId="42" xfId="0" applyNumberFormat="1" applyFont="1" applyFill="1" applyBorder="1" applyAlignment="1">
      <alignment horizontal="right"/>
    </xf>
    <xf numFmtId="167" fontId="12" fillId="0" borderId="26" xfId="0" applyNumberFormat="1" applyFont="1" applyBorder="1" applyAlignment="1">
      <alignment/>
    </xf>
    <xf numFmtId="167" fontId="12" fillId="0" borderId="27" xfId="0" applyNumberFormat="1" applyFont="1" applyBorder="1" applyAlignment="1">
      <alignment/>
    </xf>
    <xf numFmtId="3" fontId="12" fillId="0" borderId="34" xfId="90" applyNumberFormat="1" applyFont="1" applyFill="1" applyBorder="1" applyAlignment="1">
      <alignment horizontal="right"/>
    </xf>
    <xf numFmtId="3" fontId="12" fillId="0" borderId="43" xfId="9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/>
    </xf>
    <xf numFmtId="167" fontId="11" fillId="0" borderId="15" xfId="0" applyNumberFormat="1" applyFont="1" applyBorder="1" applyAlignment="1">
      <alignment horizontal="right"/>
    </xf>
    <xf numFmtId="3" fontId="7" fillId="28" borderId="31" xfId="90" applyNumberFormat="1" applyFont="1" applyFill="1" applyBorder="1" applyAlignment="1">
      <alignment/>
    </xf>
    <xf numFmtId="3" fontId="7" fillId="28" borderId="31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5" fillId="9" borderId="21" xfId="0" applyFont="1" applyFill="1" applyBorder="1" applyAlignment="1">
      <alignment/>
    </xf>
    <xf numFmtId="3" fontId="5" fillId="8" borderId="15" xfId="0" applyNumberFormat="1" applyFont="1" applyFill="1" applyBorder="1" applyAlignment="1">
      <alignment/>
    </xf>
    <xf numFmtId="0" fontId="8" fillId="0" borderId="16" xfId="0" applyFont="1" applyBorder="1" applyAlignment="1">
      <alignment horizontal="center"/>
    </xf>
    <xf numFmtId="3" fontId="7" fillId="28" borderId="29" xfId="90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6" fillId="11" borderId="4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9" fontId="0" fillId="0" borderId="0" xfId="9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4" fillId="0" borderId="45" xfId="0" applyFont="1" applyFill="1" applyBorder="1" applyAlignment="1">
      <alignment/>
    </xf>
    <xf numFmtId="0" fontId="8" fillId="0" borderId="19" xfId="0" applyFont="1" applyBorder="1" applyAlignment="1">
      <alignment/>
    </xf>
    <xf numFmtId="0" fontId="7" fillId="0" borderId="16" xfId="0" applyFont="1" applyFill="1" applyBorder="1" applyAlignment="1">
      <alignment horizontal="left"/>
    </xf>
    <xf numFmtId="0" fontId="18" fillId="0" borderId="16" xfId="86" applyFont="1" applyBorder="1" applyAlignment="1">
      <alignment vertical="center"/>
      <protection/>
    </xf>
    <xf numFmtId="3" fontId="7" fillId="0" borderId="28" xfId="90" applyNumberFormat="1" applyFont="1" applyFill="1" applyBorder="1" applyAlignment="1">
      <alignment/>
    </xf>
    <xf numFmtId="0" fontId="4" fillId="28" borderId="17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3" fontId="0" fillId="0" borderId="0" xfId="90" applyNumberFormat="1" applyFont="1" applyFill="1" applyBorder="1" applyAlignment="1">
      <alignment/>
    </xf>
    <xf numFmtId="167" fontId="6" fillId="8" borderId="21" xfId="0" applyNumberFormat="1" applyFont="1" applyFill="1" applyBorder="1" applyAlignment="1">
      <alignment/>
    </xf>
    <xf numFmtId="0" fontId="7" fillId="22" borderId="15" xfId="0" applyFont="1" applyFill="1" applyBorder="1" applyAlignment="1">
      <alignment horizontal="center"/>
    </xf>
    <xf numFmtId="0" fontId="7" fillId="27" borderId="15" xfId="0" applyFont="1" applyFill="1" applyBorder="1" applyAlignment="1">
      <alignment horizontal="center"/>
    </xf>
    <xf numFmtId="0" fontId="8" fillId="0" borderId="16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0" fontId="8" fillId="0" borderId="16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8" fillId="11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27" borderId="17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7" borderId="18" xfId="0" applyFont="1" applyFill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11" borderId="3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/>
    </xf>
    <xf numFmtId="3" fontId="7" fillId="0" borderId="24" xfId="90" applyNumberFormat="1" applyFont="1" applyBorder="1" applyAlignment="1">
      <alignment/>
    </xf>
    <xf numFmtId="0" fontId="8" fillId="0" borderId="16" xfId="0" applyFont="1" applyBorder="1" applyAlignment="1">
      <alignment/>
    </xf>
    <xf numFmtId="0" fontId="4" fillId="0" borderId="25" xfId="0" applyFont="1" applyBorder="1" applyAlignment="1">
      <alignment/>
    </xf>
    <xf numFmtId="0" fontId="4" fillId="9" borderId="20" xfId="0" applyFont="1" applyFill="1" applyBorder="1" applyAlignment="1">
      <alignment/>
    </xf>
    <xf numFmtId="3" fontId="7" fillId="9" borderId="20" xfId="9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4" fillId="11" borderId="17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7" fillId="0" borderId="19" xfId="0" applyFont="1" applyBorder="1" applyAlignment="1">
      <alignment/>
    </xf>
    <xf numFmtId="3" fontId="7" fillId="0" borderId="22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0" fontId="8" fillId="0" borderId="26" xfId="0" applyFont="1" applyBorder="1" applyAlignment="1">
      <alignment horizontal="center"/>
    </xf>
    <xf numFmtId="0" fontId="4" fillId="0" borderId="24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3" fontId="7" fillId="0" borderId="16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/>
    </xf>
    <xf numFmtId="0" fontId="0" fillId="0" borderId="25" xfId="0" applyFont="1" applyBorder="1" applyAlignment="1">
      <alignment/>
    </xf>
    <xf numFmtId="3" fontId="7" fillId="0" borderId="26" xfId="90" applyNumberFormat="1" applyFont="1" applyFill="1" applyBorder="1" applyAlignment="1">
      <alignment/>
    </xf>
    <xf numFmtId="3" fontId="7" fillId="0" borderId="26" xfId="90" applyNumberFormat="1" applyFont="1" applyBorder="1" applyAlignment="1">
      <alignment/>
    </xf>
    <xf numFmtId="0" fontId="4" fillId="0" borderId="46" xfId="0" applyFont="1" applyBorder="1" applyAlignment="1">
      <alignment/>
    </xf>
    <xf numFmtId="0" fontId="0" fillId="0" borderId="22" xfId="0" applyNumberFormat="1" applyBorder="1" applyAlignment="1">
      <alignment horizontal="center"/>
    </xf>
    <xf numFmtId="0" fontId="8" fillId="0" borderId="22" xfId="0" applyNumberFormat="1" applyFont="1" applyBorder="1" applyAlignment="1">
      <alignment/>
    </xf>
    <xf numFmtId="0" fontId="10" fillId="0" borderId="22" xfId="0" applyNumberFormat="1" applyFont="1" applyBorder="1" applyAlignment="1">
      <alignment/>
    </xf>
    <xf numFmtId="49" fontId="10" fillId="0" borderId="22" xfId="0" applyNumberFormat="1" applyFont="1" applyBorder="1" applyAlignment="1">
      <alignment horizontal="center"/>
    </xf>
    <xf numFmtId="3" fontId="7" fillId="0" borderId="28" xfId="90" applyNumberFormat="1" applyFont="1" applyBorder="1" applyAlignment="1">
      <alignment/>
    </xf>
    <xf numFmtId="3" fontId="8" fillId="0" borderId="26" xfId="90" applyNumberFormat="1" applyFont="1" applyBorder="1" applyAlignment="1">
      <alignment/>
    </xf>
    <xf numFmtId="3" fontId="7" fillId="0" borderId="22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3" fontId="7" fillId="0" borderId="27" xfId="90" applyNumberFormat="1" applyFont="1" applyBorder="1" applyAlignment="1">
      <alignment/>
    </xf>
    <xf numFmtId="3" fontId="7" fillId="0" borderId="42" xfId="90" applyNumberFormat="1" applyFont="1" applyBorder="1" applyAlignment="1">
      <alignment/>
    </xf>
    <xf numFmtId="0" fontId="10" fillId="0" borderId="20" xfId="0" applyFont="1" applyFill="1" applyBorder="1" applyAlignment="1">
      <alignment/>
    </xf>
    <xf numFmtId="0" fontId="20" fillId="0" borderId="16" xfId="0" applyFont="1" applyBorder="1" applyAlignment="1">
      <alignment/>
    </xf>
    <xf numFmtId="3" fontId="7" fillId="0" borderId="42" xfId="90" applyNumberFormat="1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0" fontId="31" fillId="0" borderId="16" xfId="0" applyFon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3" fontId="8" fillId="0" borderId="27" xfId="0" applyNumberFormat="1" applyFont="1" applyFill="1" applyBorder="1" applyAlignment="1">
      <alignment/>
    </xf>
    <xf numFmtId="3" fontId="8" fillId="0" borderId="42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3" fontId="8" fillId="0" borderId="28" xfId="0" applyNumberFormat="1" applyFont="1" applyFill="1" applyBorder="1" applyAlignment="1">
      <alignment/>
    </xf>
    <xf numFmtId="0" fontId="10" fillId="0" borderId="4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7" fillId="0" borderId="28" xfId="0" applyFont="1" applyFill="1" applyBorder="1" applyAlignment="1">
      <alignment/>
    </xf>
    <xf numFmtId="3" fontId="8" fillId="0" borderId="27" xfId="90" applyNumberFormat="1" applyFont="1" applyFill="1" applyBorder="1" applyAlignment="1">
      <alignment/>
    </xf>
    <xf numFmtId="3" fontId="8" fillId="0" borderId="42" xfId="90" applyNumberFormat="1" applyFont="1" applyFill="1" applyBorder="1" applyAlignment="1">
      <alignment/>
    </xf>
    <xf numFmtId="3" fontId="8" fillId="0" borderId="25" xfId="90" applyNumberFormat="1" applyFont="1" applyBorder="1" applyAlignment="1">
      <alignment/>
    </xf>
    <xf numFmtId="3" fontId="8" fillId="0" borderId="47" xfId="90" applyNumberFormat="1" applyFont="1" applyBorder="1" applyAlignment="1">
      <alignment/>
    </xf>
    <xf numFmtId="3" fontId="7" fillId="9" borderId="21" xfId="0" applyNumberFormat="1" applyFont="1" applyFill="1" applyBorder="1" applyAlignment="1">
      <alignment horizontal="right"/>
    </xf>
    <xf numFmtId="3" fontId="8" fillId="0" borderId="19" xfId="90" applyNumberFormat="1" applyFont="1" applyBorder="1" applyAlignment="1">
      <alignment/>
    </xf>
    <xf numFmtId="1" fontId="8" fillId="0" borderId="0" xfId="90" applyNumberFormat="1" applyFont="1" applyAlignment="1">
      <alignment/>
    </xf>
    <xf numFmtId="3" fontId="7" fillId="0" borderId="22" xfId="0" applyNumberFormat="1" applyFont="1" applyFill="1" applyBorder="1" applyAlignment="1">
      <alignment/>
    </xf>
    <xf numFmtId="3" fontId="7" fillId="0" borderId="42" xfId="90" applyNumberFormat="1" applyFont="1" applyBorder="1" applyAlignment="1">
      <alignment horizontal="right"/>
    </xf>
    <xf numFmtId="3" fontId="8" fillId="0" borderId="0" xfId="90" applyNumberFormat="1" applyFont="1" applyFill="1" applyAlignment="1">
      <alignment/>
    </xf>
    <xf numFmtId="3" fontId="7" fillId="0" borderId="20" xfId="90" applyNumberFormat="1" applyFont="1" applyBorder="1" applyAlignment="1">
      <alignment horizontal="right"/>
    </xf>
    <xf numFmtId="3" fontId="8" fillId="0" borderId="26" xfId="90" applyNumberFormat="1" applyFont="1" applyBorder="1" applyAlignment="1">
      <alignment horizontal="right"/>
    </xf>
    <xf numFmtId="3" fontId="7" fillId="0" borderId="45" xfId="90" applyNumberFormat="1" applyFont="1" applyFill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16" fillId="0" borderId="0" xfId="0" applyNumberFormat="1" applyFont="1" applyFill="1" applyBorder="1" applyAlignment="1">
      <alignment/>
    </xf>
    <xf numFmtId="3" fontId="7" fillId="0" borderId="19" xfId="90" applyNumberFormat="1" applyFont="1" applyFill="1" applyBorder="1" applyAlignment="1">
      <alignment/>
    </xf>
    <xf numFmtId="3" fontId="15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42" xfId="90" applyNumberFormat="1" applyFont="1" applyBorder="1" applyAlignment="1">
      <alignment/>
    </xf>
    <xf numFmtId="3" fontId="7" fillId="27" borderId="18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47" xfId="90" applyNumberFormat="1" applyFont="1" applyFill="1" applyBorder="1" applyAlignment="1">
      <alignment/>
    </xf>
    <xf numFmtId="3" fontId="7" fillId="11" borderId="48" xfId="90" applyNumberFormat="1" applyFont="1" applyFill="1" applyBorder="1" applyAlignment="1">
      <alignment/>
    </xf>
    <xf numFmtId="0" fontId="6" fillId="9" borderId="17" xfId="0" applyFont="1" applyFill="1" applyBorder="1" applyAlignment="1">
      <alignment horizontal="center"/>
    </xf>
    <xf numFmtId="0" fontId="9" fillId="22" borderId="49" xfId="0" applyNumberFormat="1" applyFont="1" applyFill="1" applyBorder="1" applyAlignment="1">
      <alignment horizontal="center"/>
    </xf>
    <xf numFmtId="3" fontId="7" fillId="22" borderId="17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/>
    </xf>
    <xf numFmtId="3" fontId="8" fillId="27" borderId="21" xfId="0" applyNumberFormat="1" applyFont="1" applyFill="1" applyBorder="1" applyAlignment="1">
      <alignment/>
    </xf>
    <xf numFmtId="3" fontId="8" fillId="27" borderId="18" xfId="0" applyNumberFormat="1" applyFont="1" applyFill="1" applyBorder="1" applyAlignment="1">
      <alignment/>
    </xf>
    <xf numFmtId="3" fontId="7" fillId="28" borderId="48" xfId="90" applyNumberFormat="1" applyFont="1" applyFill="1" applyBorder="1" applyAlignment="1">
      <alignment/>
    </xf>
    <xf numFmtId="3" fontId="7" fillId="11" borderId="48" xfId="0" applyNumberFormat="1" applyFont="1" applyFill="1" applyBorder="1" applyAlignment="1">
      <alignment/>
    </xf>
    <xf numFmtId="3" fontId="7" fillId="0" borderId="25" xfId="0" applyNumberFormat="1" applyFont="1" applyBorder="1" applyAlignment="1">
      <alignment/>
    </xf>
    <xf numFmtId="3" fontId="7" fillId="28" borderId="48" xfId="0" applyNumberFormat="1" applyFont="1" applyFill="1" applyBorder="1" applyAlignment="1">
      <alignment/>
    </xf>
    <xf numFmtId="0" fontId="4" fillId="29" borderId="17" xfId="0" applyFont="1" applyFill="1" applyBorder="1" applyAlignment="1">
      <alignment/>
    </xf>
    <xf numFmtId="3" fontId="7" fillId="0" borderId="25" xfId="90" applyNumberFormat="1" applyFont="1" applyBorder="1" applyAlignment="1">
      <alignment/>
    </xf>
    <xf numFmtId="3" fontId="8" fillId="0" borderId="19" xfId="90" applyNumberFormat="1" applyFont="1" applyFill="1" applyBorder="1" applyAlignment="1">
      <alignment/>
    </xf>
    <xf numFmtId="3" fontId="7" fillId="0" borderId="25" xfId="90" applyNumberFormat="1" applyFont="1" applyFill="1" applyBorder="1" applyAlignment="1">
      <alignment/>
    </xf>
    <xf numFmtId="3" fontId="8" fillId="0" borderId="24" xfId="90" applyNumberFormat="1" applyFont="1" applyFill="1" applyBorder="1" applyAlignment="1">
      <alignment/>
    </xf>
    <xf numFmtId="3" fontId="7" fillId="0" borderId="50" xfId="90" applyNumberFormat="1" applyFont="1" applyFill="1" applyBorder="1" applyAlignment="1" applyProtection="1">
      <alignment/>
      <protection/>
    </xf>
    <xf numFmtId="3" fontId="7" fillId="0" borderId="51" xfId="90" applyNumberFormat="1" applyFont="1" applyFill="1" applyBorder="1" applyAlignment="1" applyProtection="1">
      <alignment/>
      <protection/>
    </xf>
    <xf numFmtId="3" fontId="8" fillId="28" borderId="31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3" fontId="8" fillId="0" borderId="50" xfId="90" applyNumberFormat="1" applyFont="1" applyFill="1" applyBorder="1" applyAlignment="1" applyProtection="1">
      <alignment/>
      <protection/>
    </xf>
    <xf numFmtId="1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7" fillId="0" borderId="16" xfId="90" applyNumberFormat="1" applyFont="1" applyFill="1" applyBorder="1" applyAlignment="1" applyProtection="1">
      <alignment/>
      <protection/>
    </xf>
    <xf numFmtId="3" fontId="7" fillId="0" borderId="20" xfId="9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>
      <alignment horizontal="center"/>
    </xf>
    <xf numFmtId="3" fontId="11" fillId="0" borderId="15" xfId="90" applyNumberFormat="1" applyFont="1" applyFill="1" applyBorder="1" applyAlignment="1">
      <alignment horizontal="right"/>
    </xf>
    <xf numFmtId="0" fontId="4" fillId="9" borderId="17" xfId="0" applyFont="1" applyFill="1" applyBorder="1" applyAlignment="1">
      <alignment/>
    </xf>
    <xf numFmtId="3" fontId="7" fillId="9" borderId="29" xfId="0" applyNumberFormat="1" applyFont="1" applyFill="1" applyBorder="1" applyAlignment="1">
      <alignment/>
    </xf>
    <xf numFmtId="3" fontId="8" fillId="0" borderId="25" xfId="90" applyNumberFormat="1" applyFont="1" applyFill="1" applyBorder="1" applyAlignment="1">
      <alignment/>
    </xf>
    <xf numFmtId="3" fontId="8" fillId="0" borderId="0" xfId="0" applyNumberFormat="1" applyFont="1" applyAlignment="1">
      <alignment horizontal="right"/>
    </xf>
    <xf numFmtId="3" fontId="7" fillId="9" borderId="48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vertical="center" wrapText="1"/>
    </xf>
    <xf numFmtId="0" fontId="4" fillId="0" borderId="26" xfId="0" applyFont="1" applyBorder="1" applyAlignment="1">
      <alignment/>
    </xf>
    <xf numFmtId="3" fontId="7" fillId="0" borderId="52" xfId="90" applyNumberFormat="1" applyFont="1" applyBorder="1" applyAlignment="1">
      <alignment/>
    </xf>
    <xf numFmtId="167" fontId="9" fillId="22" borderId="15" xfId="0" applyNumberFormat="1" applyFont="1" applyFill="1" applyBorder="1" applyAlignment="1">
      <alignment horizontal="center"/>
    </xf>
    <xf numFmtId="167" fontId="7" fillId="0" borderId="0" xfId="0" applyNumberFormat="1" applyFont="1" applyAlignment="1">
      <alignment/>
    </xf>
    <xf numFmtId="167" fontId="8" fillId="0" borderId="16" xfId="0" applyNumberFormat="1" applyFont="1" applyBorder="1" applyAlignment="1">
      <alignment/>
    </xf>
    <xf numFmtId="167" fontId="7" fillId="0" borderId="16" xfId="0" applyNumberFormat="1" applyFont="1" applyBorder="1" applyAlignment="1">
      <alignment/>
    </xf>
    <xf numFmtId="167" fontId="7" fillId="0" borderId="20" xfId="0" applyNumberFormat="1" applyFont="1" applyBorder="1" applyAlignment="1">
      <alignment/>
    </xf>
    <xf numFmtId="167" fontId="7" fillId="28" borderId="31" xfId="0" applyNumberFormat="1" applyFont="1" applyFill="1" applyBorder="1" applyAlignment="1">
      <alignment/>
    </xf>
    <xf numFmtId="167" fontId="7" fillId="0" borderId="22" xfId="0" applyNumberFormat="1" applyFont="1" applyBorder="1" applyAlignment="1">
      <alignment/>
    </xf>
    <xf numFmtId="167" fontId="7" fillId="0" borderId="22" xfId="0" applyNumberFormat="1" applyFont="1" applyFill="1" applyBorder="1" applyAlignment="1">
      <alignment/>
    </xf>
    <xf numFmtId="167" fontId="7" fillId="0" borderId="16" xfId="0" applyNumberFormat="1" applyFont="1" applyFill="1" applyBorder="1" applyAlignment="1">
      <alignment/>
    </xf>
    <xf numFmtId="167" fontId="7" fillId="0" borderId="0" xfId="0" applyNumberFormat="1" applyFont="1" applyFill="1" applyAlignment="1">
      <alignment/>
    </xf>
    <xf numFmtId="167" fontId="7" fillId="0" borderId="26" xfId="0" applyNumberFormat="1" applyFont="1" applyBorder="1" applyAlignment="1">
      <alignment/>
    </xf>
    <xf numFmtId="167" fontId="7" fillId="11" borderId="31" xfId="0" applyNumberFormat="1" applyFont="1" applyFill="1" applyBorder="1" applyAlignment="1">
      <alignment/>
    </xf>
    <xf numFmtId="167" fontId="15" fillId="0" borderId="0" xfId="0" applyNumberFormat="1" applyFont="1" applyAlignment="1">
      <alignment/>
    </xf>
    <xf numFmtId="167" fontId="7" fillId="0" borderId="0" xfId="0" applyNumberFormat="1" applyFont="1" applyBorder="1" applyAlignment="1">
      <alignment/>
    </xf>
    <xf numFmtId="167" fontId="7" fillId="11" borderId="16" xfId="0" applyNumberFormat="1" applyFont="1" applyFill="1" applyBorder="1" applyAlignment="1">
      <alignment/>
    </xf>
    <xf numFmtId="167" fontId="8" fillId="0" borderId="0" xfId="0" applyNumberFormat="1" applyFont="1" applyAlignment="1">
      <alignment/>
    </xf>
    <xf numFmtId="167" fontId="7" fillId="9" borderId="16" xfId="0" applyNumberFormat="1" applyFont="1" applyFill="1" applyBorder="1" applyAlignment="1">
      <alignment/>
    </xf>
    <xf numFmtId="167" fontId="8" fillId="0" borderId="16" xfId="0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167" fontId="7" fillId="0" borderId="16" xfId="0" applyNumberFormat="1" applyFont="1" applyBorder="1" applyAlignment="1">
      <alignment horizontal="right"/>
    </xf>
    <xf numFmtId="167" fontId="8" fillId="0" borderId="20" xfId="0" applyNumberFormat="1" applyFont="1" applyBorder="1" applyAlignment="1">
      <alignment/>
    </xf>
    <xf numFmtId="167" fontId="8" fillId="0" borderId="22" xfId="0" applyNumberFormat="1" applyFont="1" applyBorder="1" applyAlignment="1">
      <alignment/>
    </xf>
    <xf numFmtId="167" fontId="9" fillId="22" borderId="53" xfId="0" applyNumberFormat="1" applyFont="1" applyFill="1" applyBorder="1" applyAlignment="1">
      <alignment horizontal="center"/>
    </xf>
    <xf numFmtId="167" fontId="8" fillId="0" borderId="0" xfId="0" applyNumberFormat="1" applyFont="1" applyBorder="1" applyAlignment="1">
      <alignment/>
    </xf>
    <xf numFmtId="167" fontId="8" fillId="0" borderId="16" xfId="0" applyNumberFormat="1" applyFont="1" applyFill="1" applyBorder="1" applyAlignment="1">
      <alignment/>
    </xf>
    <xf numFmtId="167" fontId="8" fillId="0" borderId="16" xfId="90" applyNumberFormat="1" applyFont="1" applyFill="1" applyBorder="1" applyAlignment="1">
      <alignment/>
    </xf>
    <xf numFmtId="167" fontId="8" fillId="0" borderId="0" xfId="90" applyNumberFormat="1" applyFont="1" applyFill="1" applyBorder="1" applyAlignment="1">
      <alignment/>
    </xf>
    <xf numFmtId="167" fontId="8" fillId="0" borderId="0" xfId="90" applyNumberFormat="1" applyFont="1" applyBorder="1" applyAlignment="1">
      <alignment/>
    </xf>
    <xf numFmtId="167" fontId="8" fillId="0" borderId="0" xfId="90" applyNumberFormat="1" applyFont="1" applyAlignment="1">
      <alignment/>
    </xf>
    <xf numFmtId="167" fontId="7" fillId="28" borderId="31" xfId="90" applyNumberFormat="1" applyFont="1" applyFill="1" applyBorder="1" applyAlignment="1">
      <alignment/>
    </xf>
    <xf numFmtId="167" fontId="7" fillId="0" borderId="0" xfId="90" applyNumberFormat="1" applyFont="1" applyFill="1" applyBorder="1" applyAlignment="1">
      <alignment/>
    </xf>
    <xf numFmtId="167" fontId="7" fillId="0" borderId="16" xfId="90" applyNumberFormat="1" applyFont="1" applyFill="1" applyBorder="1" applyAlignment="1">
      <alignment/>
    </xf>
    <xf numFmtId="167" fontId="7" fillId="0" borderId="16" xfId="90" applyNumberFormat="1" applyFont="1" applyBorder="1" applyAlignment="1">
      <alignment/>
    </xf>
    <xf numFmtId="167" fontId="7" fillId="0" borderId="0" xfId="90" applyNumberFormat="1" applyFont="1" applyBorder="1" applyAlignment="1">
      <alignment/>
    </xf>
    <xf numFmtId="167" fontId="17" fillId="0" borderId="0" xfId="0" applyNumberFormat="1" applyFont="1" applyBorder="1" applyAlignment="1">
      <alignment/>
    </xf>
    <xf numFmtId="167" fontId="17" fillId="0" borderId="16" xfId="0" applyNumberFormat="1" applyFont="1" applyBorder="1" applyAlignment="1">
      <alignment/>
    </xf>
    <xf numFmtId="167" fontId="8" fillId="0" borderId="16" xfId="90" applyNumberFormat="1" applyFont="1" applyBorder="1" applyAlignment="1">
      <alignment/>
    </xf>
    <xf numFmtId="167" fontId="16" fillId="0" borderId="0" xfId="0" applyNumberFormat="1" applyFont="1" applyFill="1" applyBorder="1" applyAlignment="1">
      <alignment/>
    </xf>
    <xf numFmtId="167" fontId="7" fillId="11" borderId="16" xfId="90" applyNumberFormat="1" applyFont="1" applyFill="1" applyBorder="1" applyAlignment="1">
      <alignment/>
    </xf>
    <xf numFmtId="167" fontId="7" fillId="0" borderId="20" xfId="90" applyNumberFormat="1" applyFont="1" applyFill="1" applyBorder="1" applyAlignment="1">
      <alignment/>
    </xf>
    <xf numFmtId="167" fontId="8" fillId="0" borderId="0" xfId="0" applyNumberFormat="1" applyFont="1" applyAlignment="1">
      <alignment horizontal="center"/>
    </xf>
    <xf numFmtId="167" fontId="7" fillId="0" borderId="20" xfId="90" applyNumberFormat="1" applyFont="1" applyBorder="1" applyAlignment="1">
      <alignment/>
    </xf>
    <xf numFmtId="167" fontId="7" fillId="11" borderId="30" xfId="90" applyNumberFormat="1" applyFont="1" applyFill="1" applyBorder="1" applyAlignment="1">
      <alignment/>
    </xf>
    <xf numFmtId="167" fontId="15" fillId="0" borderId="0" xfId="0" applyNumberFormat="1" applyFont="1" applyBorder="1" applyAlignment="1">
      <alignment horizontal="center"/>
    </xf>
    <xf numFmtId="167" fontId="7" fillId="0" borderId="16" xfId="90" applyNumberFormat="1" applyFont="1" applyFill="1" applyBorder="1" applyAlignment="1">
      <alignment horizontal="right"/>
    </xf>
    <xf numFmtId="167" fontId="8" fillId="0" borderId="16" xfId="90" applyNumberFormat="1" applyFont="1" applyFill="1" applyBorder="1" applyAlignment="1">
      <alignment horizontal="right"/>
    </xf>
    <xf numFmtId="167" fontId="7" fillId="0" borderId="27" xfId="0" applyNumberFormat="1" applyFont="1" applyBorder="1" applyAlignment="1">
      <alignment/>
    </xf>
    <xf numFmtId="167" fontId="15" fillId="0" borderId="0" xfId="0" applyNumberFormat="1" applyFont="1" applyBorder="1" applyAlignment="1">
      <alignment/>
    </xf>
    <xf numFmtId="167" fontId="8" fillId="0" borderId="0" xfId="0" applyNumberFormat="1" applyFont="1" applyFill="1" applyBorder="1" applyAlignment="1">
      <alignment/>
    </xf>
    <xf numFmtId="167" fontId="7" fillId="0" borderId="23" xfId="90" applyNumberFormat="1" applyFont="1" applyBorder="1" applyAlignment="1">
      <alignment/>
    </xf>
    <xf numFmtId="167" fontId="7" fillId="0" borderId="19" xfId="90" applyNumberFormat="1" applyFont="1" applyBorder="1" applyAlignment="1">
      <alignment/>
    </xf>
    <xf numFmtId="167" fontId="7" fillId="11" borderId="31" xfId="90" applyNumberFormat="1" applyFont="1" applyFill="1" applyBorder="1" applyAlignment="1">
      <alignment/>
    </xf>
    <xf numFmtId="167" fontId="8" fillId="27" borderId="18" xfId="0" applyNumberFormat="1" applyFont="1" applyFill="1" applyBorder="1" applyAlignment="1">
      <alignment/>
    </xf>
    <xf numFmtId="167" fontId="8" fillId="0" borderId="0" xfId="0" applyNumberFormat="1" applyFont="1" applyBorder="1" applyAlignment="1">
      <alignment horizontal="center"/>
    </xf>
    <xf numFmtId="167" fontId="7" fillId="0" borderId="47" xfId="90" applyNumberFormat="1" applyFont="1" applyBorder="1" applyAlignment="1">
      <alignment/>
    </xf>
    <xf numFmtId="167" fontId="8" fillId="0" borderId="42" xfId="90" applyNumberFormat="1" applyFont="1" applyBorder="1" applyAlignment="1">
      <alignment/>
    </xf>
    <xf numFmtId="167" fontId="7" fillId="0" borderId="24" xfId="90" applyNumberFormat="1" applyFont="1" applyBorder="1" applyAlignment="1">
      <alignment/>
    </xf>
    <xf numFmtId="167" fontId="7" fillId="11" borderId="30" xfId="0" applyNumberFormat="1" applyFont="1" applyFill="1" applyBorder="1" applyAlignment="1">
      <alignment/>
    </xf>
    <xf numFmtId="167" fontId="7" fillId="0" borderId="0" xfId="90" applyNumberFormat="1" applyFont="1" applyFill="1" applyBorder="1" applyAlignment="1">
      <alignment horizontal="right"/>
    </xf>
    <xf numFmtId="167" fontId="8" fillId="28" borderId="31" xfId="0" applyNumberFormat="1" applyFont="1" applyFill="1" applyBorder="1" applyAlignment="1">
      <alignment/>
    </xf>
    <xf numFmtId="167" fontId="7" fillId="0" borderId="16" xfId="90" applyNumberFormat="1" applyFont="1" applyFill="1" applyBorder="1" applyAlignment="1" applyProtection="1">
      <alignment/>
      <protection/>
    </xf>
    <xf numFmtId="167" fontId="7" fillId="0" borderId="20" xfId="90" applyNumberFormat="1" applyFont="1" applyFill="1" applyBorder="1" applyAlignment="1" applyProtection="1">
      <alignment/>
      <protection/>
    </xf>
    <xf numFmtId="167" fontId="7" fillId="0" borderId="0" xfId="0" applyNumberFormat="1" applyFont="1" applyFill="1" applyBorder="1" applyAlignment="1">
      <alignment/>
    </xf>
    <xf numFmtId="167" fontId="7" fillId="27" borderId="21" xfId="0" applyNumberFormat="1" applyFont="1" applyFill="1" applyBorder="1" applyAlignment="1">
      <alignment/>
    </xf>
    <xf numFmtId="167" fontId="7" fillId="0" borderId="28" xfId="0" applyNumberFormat="1" applyFont="1" applyFill="1" applyBorder="1" applyAlignment="1">
      <alignment/>
    </xf>
    <xf numFmtId="167" fontId="7" fillId="0" borderId="0" xfId="0" applyNumberFormat="1" applyFont="1" applyBorder="1" applyAlignment="1">
      <alignment horizontal="right"/>
    </xf>
    <xf numFmtId="167" fontId="7" fillId="0" borderId="0" xfId="0" applyNumberFormat="1" applyFont="1" applyFill="1" applyBorder="1" applyAlignment="1">
      <alignment horizontal="center"/>
    </xf>
    <xf numFmtId="167" fontId="7" fillId="11" borderId="48" xfId="0" applyNumberFormat="1" applyFont="1" applyFill="1" applyBorder="1" applyAlignment="1">
      <alignment/>
    </xf>
    <xf numFmtId="3" fontId="7" fillId="11" borderId="29" xfId="90" applyNumberFormat="1" applyFont="1" applyFill="1" applyBorder="1" applyAlignment="1">
      <alignment horizontal="right"/>
    </xf>
    <xf numFmtId="167" fontId="7" fillId="11" borderId="31" xfId="90" applyNumberFormat="1" applyFont="1" applyFill="1" applyBorder="1" applyAlignment="1">
      <alignment horizontal="right"/>
    </xf>
    <xf numFmtId="0" fontId="4" fillId="0" borderId="24" xfId="0" applyFont="1" applyBorder="1" applyAlignment="1">
      <alignment/>
    </xf>
    <xf numFmtId="3" fontId="7" fillId="0" borderId="23" xfId="90" applyNumberFormat="1" applyFont="1" applyBorder="1" applyAlignment="1">
      <alignment/>
    </xf>
    <xf numFmtId="167" fontId="7" fillId="11" borderId="48" xfId="90" applyNumberFormat="1" applyFont="1" applyFill="1" applyBorder="1" applyAlignment="1">
      <alignment/>
    </xf>
    <xf numFmtId="3" fontId="7" fillId="0" borderId="23" xfId="90" applyNumberFormat="1" applyFont="1" applyFill="1" applyBorder="1" applyAlignment="1">
      <alignment/>
    </xf>
    <xf numFmtId="167" fontId="8" fillId="0" borderId="0" xfId="0" applyNumberFormat="1" applyFont="1" applyAlignment="1">
      <alignment horizontal="right"/>
    </xf>
    <xf numFmtId="167" fontId="7" fillId="9" borderId="31" xfId="0" applyNumberFormat="1" applyFont="1" applyFill="1" applyBorder="1" applyAlignment="1">
      <alignment/>
    </xf>
    <xf numFmtId="3" fontId="7" fillId="0" borderId="47" xfId="90" applyNumberFormat="1" applyFont="1" applyBorder="1" applyAlignment="1">
      <alignment/>
    </xf>
    <xf numFmtId="0" fontId="4" fillId="0" borderId="28" xfId="0" applyFont="1" applyFill="1" applyBorder="1" applyAlignment="1">
      <alignment/>
    </xf>
    <xf numFmtId="3" fontId="7" fillId="0" borderId="28" xfId="0" applyNumberFormat="1" applyFont="1" applyBorder="1" applyAlignment="1">
      <alignment/>
    </xf>
    <xf numFmtId="167" fontId="7" fillId="0" borderId="28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4" fillId="27" borderId="17" xfId="0" applyFont="1" applyFill="1" applyBorder="1" applyAlignment="1">
      <alignment horizontal="center"/>
    </xf>
    <xf numFmtId="0" fontId="7" fillId="27" borderId="21" xfId="0" applyFont="1" applyFill="1" applyBorder="1" applyAlignment="1">
      <alignment horizontal="center"/>
    </xf>
    <xf numFmtId="3" fontId="8" fillId="0" borderId="22" xfId="0" applyNumberFormat="1" applyFont="1" applyBorder="1" applyAlignment="1">
      <alignment/>
    </xf>
    <xf numFmtId="167" fontId="7" fillId="0" borderId="22" xfId="90" applyNumberFormat="1" applyFont="1" applyBorder="1" applyAlignment="1">
      <alignment/>
    </xf>
    <xf numFmtId="3" fontId="7" fillId="11" borderId="30" xfId="0" applyNumberFormat="1" applyFont="1" applyFill="1" applyBorder="1" applyAlignment="1">
      <alignment/>
    </xf>
    <xf numFmtId="3" fontId="8" fillId="0" borderId="28" xfId="90" applyNumberFormat="1" applyFont="1" applyFill="1" applyBorder="1" applyAlignment="1">
      <alignment/>
    </xf>
    <xf numFmtId="167" fontId="8" fillId="0" borderId="28" xfId="90" applyNumberFormat="1" applyFont="1" applyFill="1" applyBorder="1" applyAlignment="1">
      <alignment/>
    </xf>
    <xf numFmtId="167" fontId="8" fillId="0" borderId="27" xfId="90" applyNumberFormat="1" applyFont="1" applyFill="1" applyBorder="1" applyAlignment="1">
      <alignment/>
    </xf>
    <xf numFmtId="3" fontId="8" fillId="0" borderId="20" xfId="90" applyNumberFormat="1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4" fillId="22" borderId="21" xfId="0" applyNumberFormat="1" applyFont="1" applyFill="1" applyBorder="1" applyAlignment="1">
      <alignment horizontal="center"/>
    </xf>
    <xf numFmtId="0" fontId="4" fillId="22" borderId="18" xfId="0" applyNumberFormat="1" applyFont="1" applyFill="1" applyBorder="1" applyAlignment="1">
      <alignment horizontal="center"/>
    </xf>
    <xf numFmtId="167" fontId="9" fillId="22" borderId="54" xfId="0" applyNumberFormat="1" applyFont="1" applyFill="1" applyBorder="1" applyAlignment="1">
      <alignment horizontal="center"/>
    </xf>
    <xf numFmtId="3" fontId="8" fillId="0" borderId="26" xfId="90" applyNumberFormat="1" applyFont="1" applyFill="1" applyBorder="1" applyAlignment="1">
      <alignment/>
    </xf>
    <xf numFmtId="167" fontId="8" fillId="0" borderId="26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3" fontId="7" fillId="28" borderId="30" xfId="9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3" fontId="8" fillId="0" borderId="24" xfId="90" applyNumberFormat="1" applyFont="1" applyBorder="1" applyAlignment="1">
      <alignment/>
    </xf>
    <xf numFmtId="3" fontId="8" fillId="0" borderId="27" xfId="90" applyNumberFormat="1" applyFont="1" applyBorder="1" applyAlignment="1">
      <alignment/>
    </xf>
    <xf numFmtId="0" fontId="8" fillId="0" borderId="28" xfId="0" applyFont="1" applyBorder="1" applyAlignment="1">
      <alignment/>
    </xf>
    <xf numFmtId="0" fontId="9" fillId="27" borderId="21" xfId="0" applyFont="1" applyFill="1" applyBorder="1" applyAlignment="1">
      <alignment horizontal="center"/>
    </xf>
    <xf numFmtId="167" fontId="8" fillId="0" borderId="27" xfId="9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3" fontId="8" fillId="0" borderId="20" xfId="90" applyNumberFormat="1" applyFont="1" applyBorder="1" applyAlignment="1">
      <alignment horizontal="right"/>
    </xf>
    <xf numFmtId="0" fontId="7" fillId="0" borderId="25" xfId="0" applyFont="1" applyFill="1" applyBorder="1" applyAlignment="1">
      <alignment/>
    </xf>
    <xf numFmtId="3" fontId="8" fillId="0" borderId="47" xfId="0" applyNumberFormat="1" applyFont="1" applyBorder="1" applyAlignment="1">
      <alignment/>
    </xf>
    <xf numFmtId="3" fontId="7" fillId="27" borderId="21" xfId="0" applyNumberFormat="1" applyFont="1" applyFill="1" applyBorder="1" applyAlignment="1">
      <alignment/>
    </xf>
    <xf numFmtId="167" fontId="8" fillId="27" borderId="21" xfId="0" applyNumberFormat="1" applyFont="1" applyFill="1" applyBorder="1" applyAlignment="1">
      <alignment/>
    </xf>
    <xf numFmtId="167" fontId="7" fillId="27" borderId="18" xfId="0" applyNumberFormat="1" applyFont="1" applyFill="1" applyBorder="1" applyAlignment="1">
      <alignment/>
    </xf>
    <xf numFmtId="167" fontId="9" fillId="9" borderId="18" xfId="0" applyNumberFormat="1" applyFont="1" applyFill="1" applyBorder="1" applyAlignment="1">
      <alignment horizontal="right"/>
    </xf>
    <xf numFmtId="0" fontId="10" fillId="0" borderId="20" xfId="0" applyFont="1" applyBorder="1" applyAlignment="1">
      <alignment/>
    </xf>
    <xf numFmtId="167" fontId="9" fillId="9" borderId="15" xfId="0" applyNumberFormat="1" applyFont="1" applyFill="1" applyBorder="1" applyAlignment="1">
      <alignment horizontal="right"/>
    </xf>
    <xf numFmtId="3" fontId="8" fillId="0" borderId="23" xfId="9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167" fontId="8" fillId="0" borderId="28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167" fontId="8" fillId="0" borderId="20" xfId="90" applyNumberFormat="1" applyFont="1" applyBorder="1" applyAlignment="1">
      <alignment/>
    </xf>
    <xf numFmtId="167" fontId="8" fillId="0" borderId="22" xfId="90" applyNumberFormat="1" applyFont="1" applyBorder="1" applyAlignment="1">
      <alignment/>
    </xf>
    <xf numFmtId="3" fontId="7" fillId="0" borderId="52" xfId="90" applyNumberFormat="1" applyFont="1" applyFill="1" applyBorder="1" applyAlignment="1">
      <alignment/>
    </xf>
    <xf numFmtId="3" fontId="7" fillId="0" borderId="52" xfId="0" applyNumberFormat="1" applyFont="1" applyBorder="1" applyAlignment="1">
      <alignment/>
    </xf>
    <xf numFmtId="0" fontId="9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3" fontId="8" fillId="0" borderId="52" xfId="90" applyNumberFormat="1" applyFont="1" applyBorder="1" applyAlignment="1">
      <alignment/>
    </xf>
    <xf numFmtId="3" fontId="8" fillId="0" borderId="28" xfId="90" applyNumberFormat="1" applyFont="1" applyBorder="1" applyAlignment="1">
      <alignment/>
    </xf>
    <xf numFmtId="167" fontId="33" fillId="9" borderId="31" xfId="0" applyNumberFormat="1" applyFont="1" applyFill="1" applyBorder="1" applyAlignment="1">
      <alignment/>
    </xf>
    <xf numFmtId="167" fontId="7" fillId="0" borderId="27" xfId="90" applyNumberFormat="1" applyFont="1" applyBorder="1" applyAlignment="1">
      <alignment/>
    </xf>
    <xf numFmtId="0" fontId="10" fillId="0" borderId="2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/>
    </xf>
    <xf numFmtId="0" fontId="10" fillId="0" borderId="20" xfId="0" applyNumberFormat="1" applyFont="1" applyBorder="1" applyAlignment="1">
      <alignment/>
    </xf>
    <xf numFmtId="0" fontId="0" fillId="0" borderId="2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0" fillId="0" borderId="28" xfId="0" applyFont="1" applyFill="1" applyBorder="1" applyAlignment="1">
      <alignment/>
    </xf>
    <xf numFmtId="0" fontId="10" fillId="0" borderId="20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3" fontId="11" fillId="0" borderId="34" xfId="90" applyNumberFormat="1" applyFont="1" applyFill="1" applyBorder="1" applyAlignment="1">
      <alignment horizontal="right"/>
    </xf>
    <xf numFmtId="3" fontId="11" fillId="0" borderId="36" xfId="90" applyNumberFormat="1" applyFont="1" applyFill="1" applyBorder="1" applyAlignment="1">
      <alignment horizontal="right"/>
    </xf>
    <xf numFmtId="3" fontId="0" fillId="0" borderId="0" xfId="90" applyNumberFormat="1" applyFont="1" applyFill="1" applyBorder="1" applyAlignment="1">
      <alignment/>
    </xf>
    <xf numFmtId="3" fontId="11" fillId="0" borderId="35" xfId="90" applyNumberFormat="1" applyFont="1" applyFill="1" applyBorder="1" applyAlignment="1">
      <alignment horizontal="right"/>
    </xf>
    <xf numFmtId="167" fontId="4" fillId="27" borderId="44" xfId="0" applyNumberFormat="1" applyFont="1" applyFill="1" applyBorder="1" applyAlignment="1">
      <alignment horizontal="center"/>
    </xf>
    <xf numFmtId="167" fontId="8" fillId="0" borderId="22" xfId="0" applyNumberFormat="1" applyFont="1" applyFill="1" applyBorder="1" applyAlignment="1">
      <alignment/>
    </xf>
    <xf numFmtId="167" fontId="8" fillId="0" borderId="46" xfId="0" applyNumberFormat="1" applyFont="1" applyBorder="1" applyAlignment="1">
      <alignment/>
    </xf>
    <xf numFmtId="167" fontId="7" fillId="0" borderId="46" xfId="0" applyNumberFormat="1" applyFont="1" applyBorder="1" applyAlignment="1">
      <alignment/>
    </xf>
    <xf numFmtId="167" fontId="7" fillId="0" borderId="46" xfId="90" applyNumberFormat="1" applyFont="1" applyBorder="1" applyAlignment="1">
      <alignment/>
    </xf>
    <xf numFmtId="167" fontId="7" fillId="0" borderId="25" xfId="90" applyNumberFormat="1" applyFont="1" applyBorder="1" applyAlignment="1">
      <alignment/>
    </xf>
    <xf numFmtId="167" fontId="8" fillId="0" borderId="52" xfId="90" applyNumberFormat="1" applyFont="1" applyBorder="1" applyAlignment="1">
      <alignment/>
    </xf>
    <xf numFmtId="167" fontId="7" fillId="28" borderId="39" xfId="0" applyNumberFormat="1" applyFont="1" applyFill="1" applyBorder="1" applyAlignment="1">
      <alignment/>
    </xf>
    <xf numFmtId="167" fontId="7" fillId="11" borderId="39" xfId="0" applyNumberFormat="1" applyFont="1" applyFill="1" applyBorder="1" applyAlignment="1">
      <alignment/>
    </xf>
    <xf numFmtId="1" fontId="4" fillId="27" borderId="49" xfId="0" applyNumberFormat="1" applyFont="1" applyFill="1" applyBorder="1" applyAlignment="1">
      <alignment horizontal="center"/>
    </xf>
    <xf numFmtId="167" fontId="4" fillId="27" borderId="32" xfId="0" applyNumberFormat="1" applyFont="1" applyFill="1" applyBorder="1" applyAlignment="1">
      <alignment horizontal="center"/>
    </xf>
    <xf numFmtId="167" fontId="8" fillId="0" borderId="27" xfId="0" applyNumberFormat="1" applyFont="1" applyBorder="1" applyAlignment="1">
      <alignment/>
    </xf>
    <xf numFmtId="167" fontId="8" fillId="0" borderId="42" xfId="0" applyNumberFormat="1" applyFont="1" applyBorder="1" applyAlignment="1">
      <alignment/>
    </xf>
    <xf numFmtId="167" fontId="8" fillId="0" borderId="0" xfId="0" applyNumberFormat="1" applyFont="1" applyFill="1" applyAlignment="1">
      <alignment/>
    </xf>
    <xf numFmtId="167" fontId="8" fillId="11" borderId="39" xfId="0" applyNumberFormat="1" applyFont="1" applyFill="1" applyBorder="1" applyAlignment="1">
      <alignment/>
    </xf>
    <xf numFmtId="167" fontId="10" fillId="0" borderId="16" xfId="0" applyNumberFormat="1" applyFont="1" applyBorder="1" applyAlignment="1">
      <alignment/>
    </xf>
    <xf numFmtId="167" fontId="7" fillId="11" borderId="39" xfId="90" applyNumberFormat="1" applyFont="1" applyFill="1" applyBorder="1" applyAlignment="1">
      <alignment/>
    </xf>
    <xf numFmtId="167" fontId="7" fillId="28" borderId="39" xfId="90" applyNumberFormat="1" applyFont="1" applyFill="1" applyBorder="1" applyAlignment="1">
      <alignment/>
    </xf>
    <xf numFmtId="167" fontId="16" fillId="0" borderId="16" xfId="0" applyNumberFormat="1" applyFont="1" applyBorder="1" applyAlignment="1">
      <alignment/>
    </xf>
    <xf numFmtId="167" fontId="15" fillId="0" borderId="16" xfId="90" applyNumberFormat="1" applyFont="1" applyBorder="1" applyAlignment="1">
      <alignment/>
    </xf>
    <xf numFmtId="167" fontId="16" fillId="0" borderId="0" xfId="0" applyNumberFormat="1" applyFont="1" applyAlignment="1">
      <alignment/>
    </xf>
    <xf numFmtId="3" fontId="7" fillId="28" borderId="39" xfId="90" applyNumberFormat="1" applyFont="1" applyFill="1" applyBorder="1" applyAlignment="1">
      <alignment/>
    </xf>
    <xf numFmtId="3" fontId="12" fillId="0" borderId="49" xfId="90" applyNumberFormat="1" applyFont="1" applyFill="1" applyBorder="1" applyAlignment="1">
      <alignment horizontal="right"/>
    </xf>
    <xf numFmtId="3" fontId="6" fillId="8" borderId="15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3" fontId="7" fillId="0" borderId="46" xfId="90" applyNumberFormat="1" applyFont="1" applyBorder="1" applyAlignment="1">
      <alignment/>
    </xf>
    <xf numFmtId="167" fontId="7" fillId="0" borderId="28" xfId="90" applyNumberFormat="1" applyFont="1" applyBorder="1" applyAlignment="1">
      <alignment/>
    </xf>
    <xf numFmtId="167" fontId="8" fillId="0" borderId="28" xfId="90" applyNumberFormat="1" applyFont="1" applyBorder="1" applyAlignment="1">
      <alignment/>
    </xf>
    <xf numFmtId="167" fontId="7" fillId="0" borderId="47" xfId="0" applyNumberFormat="1" applyFont="1" applyBorder="1" applyAlignment="1">
      <alignment/>
    </xf>
    <xf numFmtId="0" fontId="4" fillId="0" borderId="16" xfId="0" applyFont="1" applyFill="1" applyBorder="1" applyAlignment="1">
      <alignment/>
    </xf>
    <xf numFmtId="0" fontId="34" fillId="0" borderId="16" xfId="86" applyFont="1" applyBorder="1" applyAlignment="1">
      <alignment vertical="center"/>
      <protection/>
    </xf>
    <xf numFmtId="167" fontId="7" fillId="0" borderId="26" xfId="90" applyNumberFormat="1" applyFont="1" applyBorder="1" applyAlignment="1">
      <alignment/>
    </xf>
    <xf numFmtId="167" fontId="9" fillId="9" borderId="31" xfId="0" applyNumberFormat="1" applyFont="1" applyFill="1" applyBorder="1" applyAlignment="1">
      <alignment/>
    </xf>
    <xf numFmtId="3" fontId="7" fillId="0" borderId="0" xfId="90" applyNumberFormat="1" applyFont="1" applyFill="1" applyBorder="1" applyAlignment="1">
      <alignment horizontal="center"/>
    </xf>
    <xf numFmtId="167" fontId="7" fillId="0" borderId="0" xfId="90" applyNumberFormat="1" applyFont="1" applyBorder="1" applyAlignment="1">
      <alignment horizontal="center"/>
    </xf>
    <xf numFmtId="3" fontId="8" fillId="0" borderId="16" xfId="90" applyNumberFormat="1" applyFont="1" applyBorder="1" applyAlignment="1">
      <alignment/>
    </xf>
    <xf numFmtId="167" fontId="4" fillId="0" borderId="0" xfId="0" applyNumberFormat="1" applyFont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35" fillId="0" borderId="22" xfId="0" applyNumberFormat="1" applyFont="1" applyBorder="1" applyAlignment="1">
      <alignment/>
    </xf>
    <xf numFmtId="0" fontId="35" fillId="0" borderId="16" xfId="0" applyNumberFormat="1" applyFont="1" applyBorder="1" applyAlignment="1">
      <alignment/>
    </xf>
    <xf numFmtId="0" fontId="35" fillId="0" borderId="20" xfId="0" applyNumberFormat="1" applyFont="1" applyBorder="1" applyAlignment="1">
      <alignment/>
    </xf>
    <xf numFmtId="9" fontId="7" fillId="0" borderId="0" xfId="90" applyNumberFormat="1" applyFont="1" applyFill="1" applyBorder="1" applyAlignment="1">
      <alignment/>
    </xf>
    <xf numFmtId="9" fontId="10" fillId="0" borderId="16" xfId="0" applyNumberFormat="1" applyFont="1" applyBorder="1" applyAlignment="1">
      <alignment/>
    </xf>
    <xf numFmtId="167" fontId="9" fillId="0" borderId="16" xfId="0" applyNumberFormat="1" applyFont="1" applyBorder="1" applyAlignment="1">
      <alignment/>
    </xf>
    <xf numFmtId="167" fontId="9" fillId="11" borderId="30" xfId="90" applyNumberFormat="1" applyFont="1" applyFill="1" applyBorder="1" applyAlignment="1">
      <alignment/>
    </xf>
    <xf numFmtId="0" fontId="0" fillId="0" borderId="0" xfId="0" applyFont="1" applyAlignment="1">
      <alignment/>
    </xf>
    <xf numFmtId="0" fontId="8" fillId="0" borderId="28" xfId="0" applyFont="1" applyFill="1" applyBorder="1" applyAlignment="1">
      <alignment/>
    </xf>
    <xf numFmtId="3" fontId="7" fillId="0" borderId="42" xfId="0" applyNumberFormat="1" applyFont="1" applyBorder="1" applyAlignment="1">
      <alignment/>
    </xf>
    <xf numFmtId="167" fontId="7" fillId="0" borderId="42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42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9" fontId="8" fillId="0" borderId="0" xfId="0" applyNumberFormat="1" applyFont="1" applyAlignment="1">
      <alignment/>
    </xf>
    <xf numFmtId="9" fontId="7" fillId="11" borderId="39" xfId="0" applyNumberFormat="1" applyFont="1" applyFill="1" applyBorder="1" applyAlignment="1">
      <alignment/>
    </xf>
    <xf numFmtId="9" fontId="7" fillId="0" borderId="0" xfId="0" applyNumberFormat="1" applyFont="1" applyFill="1" applyAlignment="1">
      <alignment/>
    </xf>
    <xf numFmtId="167" fontId="7" fillId="0" borderId="20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9" fontId="7" fillId="0" borderId="0" xfId="0" applyNumberFormat="1" applyFont="1" applyAlignment="1">
      <alignment/>
    </xf>
    <xf numFmtId="9" fontId="8" fillId="0" borderId="0" xfId="0" applyNumberFormat="1" applyFont="1" applyAlignment="1">
      <alignment horizontal="right"/>
    </xf>
    <xf numFmtId="0" fontId="7" fillId="0" borderId="16" xfId="0" applyFont="1" applyFill="1" applyBorder="1" applyAlignment="1">
      <alignment wrapText="1"/>
    </xf>
    <xf numFmtId="9" fontId="7" fillId="0" borderId="0" xfId="90" applyNumberFormat="1" applyFont="1" applyBorder="1" applyAlignment="1">
      <alignment/>
    </xf>
    <xf numFmtId="0" fontId="0" fillId="0" borderId="16" xfId="0" applyFill="1" applyBorder="1" applyAlignment="1">
      <alignment horizontal="center"/>
    </xf>
    <xf numFmtId="0" fontId="54" fillId="0" borderId="16" xfId="0" applyFont="1" applyBorder="1" applyAlignment="1">
      <alignment horizontal="center"/>
    </xf>
    <xf numFmtId="3" fontId="8" fillId="0" borderId="23" xfId="0" applyNumberFormat="1" applyFont="1" applyBorder="1" applyAlignment="1">
      <alignment/>
    </xf>
    <xf numFmtId="167" fontId="8" fillId="0" borderId="23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0" fontId="10" fillId="0" borderId="5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4" fillId="0" borderId="28" xfId="0" applyFont="1" applyBorder="1" applyAlignment="1">
      <alignment/>
    </xf>
    <xf numFmtId="9" fontId="8" fillId="0" borderId="0" xfId="0" applyNumberFormat="1" applyFont="1" applyFill="1" applyBorder="1" applyAlignment="1">
      <alignment/>
    </xf>
    <xf numFmtId="9" fontId="8" fillId="0" borderId="26" xfId="0" applyNumberFormat="1" applyFont="1" applyBorder="1" applyAlignment="1">
      <alignment/>
    </xf>
    <xf numFmtId="3" fontId="7" fillId="27" borderId="21" xfId="90" applyNumberFormat="1" applyFont="1" applyFill="1" applyBorder="1" applyAlignment="1">
      <alignment/>
    </xf>
    <xf numFmtId="167" fontId="7" fillId="27" borderId="18" xfId="90" applyNumberFormat="1" applyFont="1" applyFill="1" applyBorder="1" applyAlignment="1">
      <alignment/>
    </xf>
    <xf numFmtId="167" fontId="8" fillId="0" borderId="22" xfId="90" applyNumberFormat="1" applyFont="1" applyFill="1" applyBorder="1" applyAlignment="1">
      <alignment/>
    </xf>
    <xf numFmtId="167" fontId="10" fillId="0" borderId="16" xfId="90" applyNumberFormat="1" applyFont="1" applyFill="1" applyBorder="1" applyAlignment="1">
      <alignment/>
    </xf>
    <xf numFmtId="167" fontId="9" fillId="0" borderId="20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167" fontId="9" fillId="0" borderId="20" xfId="0" applyNumberFormat="1" applyFont="1" applyBorder="1" applyAlignment="1">
      <alignment/>
    </xf>
    <xf numFmtId="167" fontId="9" fillId="11" borderId="31" xfId="0" applyNumberFormat="1" applyFont="1" applyFill="1" applyBorder="1" applyAlignment="1">
      <alignment/>
    </xf>
    <xf numFmtId="3" fontId="7" fillId="11" borderId="21" xfId="0" applyNumberFormat="1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0" fontId="20" fillId="0" borderId="16" xfId="86" applyFont="1" applyFill="1" applyBorder="1" applyAlignment="1">
      <alignment horizontal="left" vertical="justify"/>
      <protection/>
    </xf>
    <xf numFmtId="9" fontId="8" fillId="0" borderId="27" xfId="0" applyNumberFormat="1" applyFont="1" applyBorder="1" applyAlignment="1">
      <alignment/>
    </xf>
    <xf numFmtId="9" fontId="8" fillId="0" borderId="42" xfId="0" applyNumberFormat="1" applyFont="1" applyBorder="1" applyAlignment="1">
      <alignment/>
    </xf>
    <xf numFmtId="0" fontId="46" fillId="0" borderId="0" xfId="0" applyFont="1" applyAlignment="1">
      <alignment/>
    </xf>
    <xf numFmtId="3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7" fillId="0" borderId="42" xfId="0" applyNumberFormat="1" applyFont="1" applyFill="1" applyBorder="1" applyAlignment="1">
      <alignment/>
    </xf>
    <xf numFmtId="167" fontId="7" fillId="0" borderId="42" xfId="0" applyNumberFormat="1" applyFont="1" applyFill="1" applyBorder="1" applyAlignment="1">
      <alignment/>
    </xf>
    <xf numFmtId="3" fontId="8" fillId="0" borderId="0" xfId="0" applyNumberFormat="1" applyFont="1" applyFill="1" applyAlignment="1">
      <alignment horizontal="right"/>
    </xf>
    <xf numFmtId="167" fontId="8" fillId="0" borderId="0" xfId="0" applyNumberFormat="1" applyFont="1" applyFill="1" applyAlignment="1">
      <alignment horizontal="right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0" fillId="0" borderId="20" xfId="0" applyFill="1" applyBorder="1" applyAlignment="1">
      <alignment horizontal="center"/>
    </xf>
    <xf numFmtId="0" fontId="0" fillId="0" borderId="16" xfId="0" applyFont="1" applyFill="1" applyBorder="1" applyAlignment="1">
      <alignment/>
    </xf>
    <xf numFmtId="167" fontId="8" fillId="0" borderId="2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9" fontId="8" fillId="0" borderId="0" xfId="0" applyNumberFormat="1" applyFont="1" applyFill="1" applyAlignment="1">
      <alignment horizontal="right"/>
    </xf>
    <xf numFmtId="0" fontId="32" fillId="0" borderId="16" xfId="86" applyFont="1" applyFill="1" applyBorder="1" applyAlignment="1">
      <alignment horizontal="left" vertical="justify"/>
      <protection/>
    </xf>
    <xf numFmtId="167" fontId="7" fillId="0" borderId="22" xfId="90" applyNumberFormat="1" applyFont="1" applyFill="1" applyBorder="1" applyAlignment="1">
      <alignment/>
    </xf>
    <xf numFmtId="9" fontId="8" fillId="0" borderId="0" xfId="0" applyNumberFormat="1" applyFont="1" applyFill="1" applyAlignment="1">
      <alignment/>
    </xf>
    <xf numFmtId="9" fontId="8" fillId="0" borderId="16" xfId="0" applyNumberFormat="1" applyFont="1" applyFill="1" applyBorder="1" applyAlignment="1">
      <alignment/>
    </xf>
    <xf numFmtId="167" fontId="7" fillId="0" borderId="26" xfId="0" applyNumberFormat="1" applyFont="1" applyFill="1" applyBorder="1" applyAlignment="1">
      <alignment/>
    </xf>
    <xf numFmtId="9" fontId="7" fillId="0" borderId="26" xfId="0" applyNumberFormat="1" applyFont="1" applyFill="1" applyBorder="1" applyAlignment="1">
      <alignment/>
    </xf>
    <xf numFmtId="3" fontId="7" fillId="0" borderId="24" xfId="90" applyNumberFormat="1" applyFont="1" applyFill="1" applyBorder="1" applyAlignment="1">
      <alignment/>
    </xf>
    <xf numFmtId="167" fontId="7" fillId="9" borderId="39" xfId="0" applyNumberFormat="1" applyFont="1" applyFill="1" applyBorder="1" applyAlignment="1">
      <alignment/>
    </xf>
  </cellXfs>
  <cellStyles count="9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al_Module1" xfId="83"/>
    <cellStyle name="normální 2" xfId="84"/>
    <cellStyle name="normální 3" xfId="85"/>
    <cellStyle name="normální_investice - priority" xfId="86"/>
    <cellStyle name="Note" xfId="87"/>
    <cellStyle name="Output" xfId="88"/>
    <cellStyle name="Poznámka" xfId="89"/>
    <cellStyle name="Percent" xfId="90"/>
    <cellStyle name="Propojená buňka" xfId="91"/>
    <cellStyle name="Followed Hyperlink" xfId="92"/>
    <cellStyle name="Správně" xfId="93"/>
    <cellStyle name="Standaard_Blad1_3" xfId="94"/>
    <cellStyle name="Styl 1" xfId="95"/>
    <cellStyle name="Text upozornění" xfId="96"/>
    <cellStyle name="Title" xfId="97"/>
    <cellStyle name="Total" xfId="98"/>
    <cellStyle name="Vstup" xfId="99"/>
    <cellStyle name="Výpočet" xfId="100"/>
    <cellStyle name="Výstup" xfId="101"/>
    <cellStyle name="Vysvětlující text" xfId="102"/>
    <cellStyle name="Warning Text" xfId="103"/>
    <cellStyle name="Zvýraznění 1" xfId="104"/>
    <cellStyle name="Zvýraznění 2" xfId="105"/>
    <cellStyle name="Zvýraznění 3" xfId="106"/>
    <cellStyle name="Zvýraznění 4" xfId="107"/>
    <cellStyle name="Zvýraznění 5" xfId="108"/>
    <cellStyle name="Zvýraznění 6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rabek\Dokumenty\13%20-%20Propocty\Libor\619%20-%20Cesky%20Krumlov%20-%201.etapa\Latran_rozpoc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-dr\%203%20-%20Fusky\Igor\0380%20-%20Petrvald%20chodnik%201-usek\protlak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RA&#352;\SERVIS%20-%20MAN\PODKLADY\Nab&#237;dka%20signo%20-%20admin.%20budov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1_Zden&#283;k\CENIKY\Pracovni%20REHAU\REHAU%20VIO-cen&#237;k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rabek\Dokumenty\13%20-%20Propocty\Libor\619%20-%20Cesky%20Krumlov%20-%201.etapa\Vodovo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R-1-101"/>
      <sheetName val="P-1-101"/>
      <sheetName val="R-1-301"/>
      <sheetName val="P-1-301"/>
      <sheetName val="R-1-102"/>
      <sheetName val="P-1-102"/>
      <sheetName val="R-1-103"/>
      <sheetName val="P-1-103"/>
      <sheetName val="R-1-104"/>
      <sheetName val="P-1-104"/>
      <sheetName val="R-1-105"/>
      <sheetName val="P-1-105"/>
      <sheetName val="R-1-106"/>
      <sheetName val="P-1-106"/>
      <sheetName val="R-1-107"/>
      <sheetName val="P-1-10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01</v>
          </cell>
          <cell r="C5" t="str">
            <v>Protlaky</v>
          </cell>
        </row>
        <row r="7">
          <cell r="A7" t="str">
            <v>910804</v>
          </cell>
          <cell r="C7" t="str">
            <v>Protlaky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ýpočet netto cen"/>
      <sheetName val="signo BK 70110"/>
      <sheetName val="signo BK 70130"/>
    </sheetNames>
    <sheetDataSet>
      <sheetData sheetId="0">
        <row r="7">
          <cell r="B7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Obsah ceníku"/>
      <sheetName val="Výpočet netto cen"/>
      <sheetName val="LE"/>
      <sheetName val="LEX"/>
      <sheetName val="LEH"/>
      <sheetName val="BE"/>
      <sheetName val="BES mini"/>
      <sheetName val="BES"/>
      <sheetName val="MKS"/>
      <sheetName val="AXIS"/>
      <sheetName val="MKE,MS"/>
      <sheetName val="RAUTRIGO"/>
      <sheetName val="SL, SL-T"/>
      <sheetName val="RAUDUO"/>
      <sheetName val="signo-BK"/>
      <sheetName val="signo-BS"/>
      <sheetName val="signo-BA"/>
      <sheetName val="signo-FBK"/>
      <sheetName val="signo-COMPAKT"/>
      <sheetName val="Příslušenství signo"/>
      <sheetName val="Vestavné přístroje"/>
      <sheetName val="Spínače a komunikační technika"/>
      <sheetName val="Nástavbový systém signo"/>
      <sheetName val="BE-DIN, NU-DIN, HF, VF, přísl."/>
      <sheetName val="Doplňkový program"/>
      <sheetName val="RAUCROSS"/>
      <sheetName val="PROFILA -  PVC"/>
      <sheetName val="PROFILA - ALU"/>
      <sheetName val="CONEXEL"/>
      <sheetName val="Amigo"/>
      <sheetName val="RAUTHERMO"/>
      <sheetName val="Podpodlažní systémy"/>
      <sheetName val="Kabelové nosné dráhy"/>
      <sheetName val="PROFILA -  původní"/>
    </sheetNames>
    <sheetDataSet>
      <sheetData sheetId="2">
        <row r="11">
          <cell r="B11">
            <v>18.2</v>
          </cell>
        </row>
        <row r="12">
          <cell r="B12">
            <v>0.4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-PPP301"/>
      <sheetName val="P-PP01"/>
      <sheetName val="R-2-301V"/>
      <sheetName val="P-2-301V"/>
      <sheetName val="R-2-302V"/>
      <sheetName val="P-2-302V"/>
      <sheetName val="R-2-303V"/>
      <sheetName val="P-2-303V"/>
      <sheetName val="R-2-304V"/>
      <sheetName val="P-2-304V"/>
      <sheetName val="R-2-305"/>
      <sheetName val="P-2-305"/>
      <sheetName val="R-2-306"/>
      <sheetName val="P-2-306"/>
      <sheetName val="R-2-307"/>
      <sheetName val="P-2-307"/>
      <sheetName val="R-2-308"/>
      <sheetName val="P-2-308"/>
      <sheetName val="R-2-311V"/>
      <sheetName val="P-2-311V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30.75390625" style="0" customWidth="1"/>
    <col min="2" max="2" width="11.375" style="0" bestFit="1" customWidth="1"/>
    <col min="3" max="3" width="12.75390625" style="0" bestFit="1" customWidth="1"/>
    <col min="4" max="4" width="13.875" style="0" customWidth="1"/>
    <col min="5" max="5" width="11.25390625" style="0" customWidth="1"/>
    <col min="6" max="6" width="6.875" style="0" customWidth="1"/>
    <col min="7" max="7" width="11.375" style="0" customWidth="1"/>
  </cols>
  <sheetData>
    <row r="1" spans="1:3" ht="30" customHeight="1">
      <c r="A1" s="115" t="s">
        <v>245</v>
      </c>
      <c r="B1" s="115"/>
      <c r="C1" s="115"/>
    </row>
    <row r="2" spans="1:6" ht="6" customHeight="1" thickBot="1">
      <c r="A2" s="115"/>
      <c r="B2" s="115"/>
      <c r="C2" s="115"/>
      <c r="F2" s="168"/>
    </row>
    <row r="3" spans="2:7" ht="66" customHeight="1" thickBot="1">
      <c r="B3" s="279" t="s">
        <v>288</v>
      </c>
      <c r="C3" s="279" t="s">
        <v>289</v>
      </c>
      <c r="D3" s="279" t="s">
        <v>393</v>
      </c>
      <c r="E3" s="325" t="s">
        <v>794</v>
      </c>
      <c r="F3" s="278"/>
      <c r="G3" s="325" t="s">
        <v>1005</v>
      </c>
    </row>
    <row r="4" spans="1:7" ht="15.75">
      <c r="A4" s="247" t="s">
        <v>873</v>
      </c>
      <c r="B4" s="170">
        <f>B9+B14</f>
        <v>285622</v>
      </c>
      <c r="C4" s="170">
        <f>SUM(C9+C14)</f>
        <v>506248.59</v>
      </c>
      <c r="D4" s="224">
        <f>SUM(D9+D14)</f>
        <v>405107.884</v>
      </c>
      <c r="E4" s="572">
        <f>E9+E14</f>
        <v>279550.5</v>
      </c>
      <c r="F4" s="183"/>
      <c r="G4" s="184">
        <f>G9+G14</f>
        <v>279230</v>
      </c>
    </row>
    <row r="5" spans="1:7" ht="16.5" thickBot="1">
      <c r="A5" s="248" t="s">
        <v>875</v>
      </c>
      <c r="B5" s="236">
        <f>B10+B15</f>
        <v>274494</v>
      </c>
      <c r="C5" s="236">
        <f>SUM(C10+C15)</f>
        <v>577461.5</v>
      </c>
      <c r="D5" s="237">
        <f>SUM(D10+D15)</f>
        <v>424488.838</v>
      </c>
      <c r="E5" s="573">
        <f>E10+E15</f>
        <v>271922.196</v>
      </c>
      <c r="F5" s="183"/>
      <c r="G5" s="187">
        <f>G10+G15</f>
        <v>271602</v>
      </c>
    </row>
    <row r="6" spans="1:7" ht="18.75" customHeight="1" thickBot="1">
      <c r="A6" s="246" t="s">
        <v>687</v>
      </c>
      <c r="B6" s="171">
        <f>B4-B5</f>
        <v>11128</v>
      </c>
      <c r="C6" s="171">
        <f>C4-C5</f>
        <v>-71212.90999999997</v>
      </c>
      <c r="D6" s="225">
        <f>D4-D5</f>
        <v>-19380.95399999997</v>
      </c>
      <c r="E6" s="421">
        <f>E4-E5</f>
        <v>7628.304000000004</v>
      </c>
      <c r="F6" s="183"/>
      <c r="G6" s="186">
        <f>G4-G5</f>
        <v>7628</v>
      </c>
    </row>
    <row r="7" spans="2:8" ht="15.75" thickBot="1">
      <c r="B7" s="112"/>
      <c r="C7" s="7"/>
      <c r="D7" s="85"/>
      <c r="E7" s="574"/>
      <c r="F7" s="293"/>
      <c r="G7" s="112"/>
      <c r="H7" s="7"/>
    </row>
    <row r="8" spans="1:7" ht="16.5" thickBot="1">
      <c r="A8" s="110" t="s">
        <v>876</v>
      </c>
      <c r="B8" s="112"/>
      <c r="C8" s="112"/>
      <c r="D8" s="85"/>
      <c r="E8" s="574"/>
      <c r="F8" s="293"/>
      <c r="G8" s="112"/>
    </row>
    <row r="9" spans="1:7" ht="15">
      <c r="A9" s="235" t="s">
        <v>362</v>
      </c>
      <c r="B9" s="184">
        <v>273597</v>
      </c>
      <c r="C9" s="184">
        <f>běžný!G1292</f>
        <v>296870.78</v>
      </c>
      <c r="D9" s="249">
        <f>běžný!H1292</f>
        <v>245601.66400000002</v>
      </c>
      <c r="E9" s="572">
        <f>běžný!I1292</f>
        <v>279532.5</v>
      </c>
      <c r="F9" s="50"/>
      <c r="G9" s="184">
        <v>279230</v>
      </c>
    </row>
    <row r="10" spans="1:7" ht="15.75" thickBot="1">
      <c r="A10" s="189" t="s">
        <v>877</v>
      </c>
      <c r="B10" s="185">
        <v>234765</v>
      </c>
      <c r="C10" s="185">
        <f>běžný!J1292</f>
        <v>265500.14</v>
      </c>
      <c r="D10" s="254">
        <f>běžný!K1292</f>
        <v>213024.78699999998</v>
      </c>
      <c r="E10" s="575">
        <f>běžný!L1292</f>
        <v>251105.196</v>
      </c>
      <c r="F10" s="245"/>
      <c r="G10" s="185">
        <v>255248.1</v>
      </c>
    </row>
    <row r="11" spans="1:7" ht="16.5" thickBot="1">
      <c r="A11" s="190" t="s">
        <v>228</v>
      </c>
      <c r="B11" s="186">
        <f>B9-B10</f>
        <v>38832</v>
      </c>
      <c r="C11" s="186">
        <f>C9-C10</f>
        <v>31370.640000000014</v>
      </c>
      <c r="D11" s="269">
        <f>D9-D10</f>
        <v>32576.877000000037</v>
      </c>
      <c r="E11" s="421">
        <f>E9-E10</f>
        <v>28427.304000000004</v>
      </c>
      <c r="F11" s="183"/>
      <c r="G11" s="186">
        <f>G9-G10</f>
        <v>23981.899999999994</v>
      </c>
    </row>
    <row r="12" spans="2:7" ht="15.75" thickBot="1">
      <c r="B12" s="113"/>
      <c r="C12" s="7"/>
      <c r="D12" s="85"/>
      <c r="E12" s="574"/>
      <c r="F12" s="293"/>
      <c r="G12" s="113"/>
    </row>
    <row r="13" spans="1:7" ht="16.5" thickBot="1">
      <c r="A13" s="110" t="s">
        <v>878</v>
      </c>
      <c r="B13" s="114"/>
      <c r="C13" s="114"/>
      <c r="D13" s="85"/>
      <c r="E13" s="574"/>
      <c r="F13" s="293"/>
      <c r="G13" s="114"/>
    </row>
    <row r="14" spans="1:7" ht="15">
      <c r="A14" s="188" t="s">
        <v>688</v>
      </c>
      <c r="B14" s="184">
        <v>12025</v>
      </c>
      <c r="C14" s="184">
        <f>kapitálový!G189</f>
        <v>209377.81</v>
      </c>
      <c r="D14" s="249">
        <f>kapitálový!H189</f>
        <v>159506.22</v>
      </c>
      <c r="E14" s="572">
        <f>kapitálový!I189</f>
        <v>18</v>
      </c>
      <c r="F14" s="183"/>
      <c r="G14" s="184">
        <v>0</v>
      </c>
    </row>
    <row r="15" spans="1:7" ht="15.75" thickBot="1">
      <c r="A15" s="191" t="s">
        <v>879</v>
      </c>
      <c r="B15" s="187">
        <v>39729</v>
      </c>
      <c r="C15" s="187">
        <f>kapitálový!J189</f>
        <v>311961.3599999999</v>
      </c>
      <c r="D15" s="255">
        <f>kapitálový!K189</f>
        <v>211464.05100000004</v>
      </c>
      <c r="E15" s="573">
        <f>kapitálový!L189</f>
        <v>20817</v>
      </c>
      <c r="F15" s="183"/>
      <c r="G15" s="187">
        <v>16353.9</v>
      </c>
    </row>
    <row r="16" spans="1:7" ht="16.5" thickBot="1">
      <c r="A16" s="190" t="s">
        <v>880</v>
      </c>
      <c r="B16" s="186">
        <f>B14-B15</f>
        <v>-27704</v>
      </c>
      <c r="C16" s="186">
        <f>C14-C15</f>
        <v>-102583.54999999993</v>
      </c>
      <c r="D16" s="269">
        <f>D14-D15</f>
        <v>-51957.831000000035</v>
      </c>
      <c r="E16" s="421">
        <f>E14-E15</f>
        <v>-20799</v>
      </c>
      <c r="F16" s="183"/>
      <c r="G16" s="186">
        <f>G14-G15</f>
        <v>-16353.9</v>
      </c>
    </row>
    <row r="17" spans="4:6" ht="22.5" customHeight="1">
      <c r="D17" s="85"/>
      <c r="E17" s="104"/>
      <c r="F17" s="1"/>
    </row>
    <row r="28" ht="12.75">
      <c r="E28" s="85"/>
    </row>
  </sheetData>
  <sheetProtection/>
  <printOptions horizontalCentered="1"/>
  <pageMargins left="0" right="0" top="0.7874015748031497" bottom="0.3937007874015748" header="0.5118110236220472" footer="0.5118110236220472"/>
  <pageSetup horizontalDpi="600" verticalDpi="600" orientation="portrait" paperSize="9" r:id="rId1"/>
  <headerFooter alignWithMargins="0">
    <oddHeader>&amp;CRozpočet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571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3.75390625" style="0" customWidth="1"/>
    <col min="2" max="3" width="5.00390625" style="50" bestFit="1" customWidth="1"/>
    <col min="4" max="4" width="3.375" style="122" customWidth="1"/>
    <col min="5" max="5" width="5.25390625" style="122" bestFit="1" customWidth="1"/>
    <col min="6" max="6" width="31.25390625" style="0" customWidth="1"/>
    <col min="7" max="7" width="7.625" style="92" customWidth="1"/>
    <col min="8" max="8" width="8.625" style="445" customWidth="1"/>
    <col min="9" max="9" width="7.875" style="445" customWidth="1"/>
    <col min="10" max="10" width="7.375" style="92" customWidth="1"/>
    <col min="11" max="11" width="7.875" style="431" bestFit="1" customWidth="1"/>
    <col min="12" max="12" width="7.875" style="445" customWidth="1"/>
  </cols>
  <sheetData>
    <row r="1" spans="6:12" ht="15.75" thickBot="1">
      <c r="F1" s="396" t="s">
        <v>804</v>
      </c>
      <c r="G1" s="398" t="s">
        <v>827</v>
      </c>
      <c r="H1" s="522">
        <v>2015</v>
      </c>
      <c r="I1" s="576" t="s">
        <v>793</v>
      </c>
      <c r="J1" s="398" t="s">
        <v>828</v>
      </c>
      <c r="K1" s="521">
        <v>2015</v>
      </c>
      <c r="L1" s="586" t="s">
        <v>793</v>
      </c>
    </row>
    <row r="2" spans="1:12" ht="13.5" thickBot="1">
      <c r="A2" s="211" t="s">
        <v>698</v>
      </c>
      <c r="B2" s="295" t="s">
        <v>824</v>
      </c>
      <c r="C2" s="295" t="s">
        <v>707</v>
      </c>
      <c r="D2" s="211" t="s">
        <v>224</v>
      </c>
      <c r="E2" s="211" t="s">
        <v>782</v>
      </c>
      <c r="F2" s="81" t="s">
        <v>607</v>
      </c>
      <c r="G2" s="397" t="s">
        <v>825</v>
      </c>
      <c r="H2" s="452" t="s">
        <v>826</v>
      </c>
      <c r="I2" s="585">
        <v>2016</v>
      </c>
      <c r="J2" s="397" t="s">
        <v>825</v>
      </c>
      <c r="K2" s="430" t="s">
        <v>826</v>
      </c>
      <c r="L2" s="585">
        <v>2016</v>
      </c>
    </row>
    <row r="3" spans="1:6" ht="3" customHeight="1" thickBot="1">
      <c r="A3" s="2"/>
      <c r="B3" s="89"/>
      <c r="C3" s="89"/>
      <c r="D3" s="166"/>
      <c r="E3" s="166"/>
      <c r="F3" s="3"/>
    </row>
    <row r="4" spans="1:10" ht="13.5" thickBot="1">
      <c r="A4" s="5">
        <v>1</v>
      </c>
      <c r="B4" s="296"/>
      <c r="C4" s="296"/>
      <c r="D4" s="161"/>
      <c r="E4" s="161"/>
      <c r="F4" s="6" t="s">
        <v>608</v>
      </c>
      <c r="G4" s="416"/>
      <c r="J4" s="140"/>
    </row>
    <row r="5" spans="1:12" ht="12.75">
      <c r="A5" s="348">
        <v>1</v>
      </c>
      <c r="B5" s="349">
        <v>5011</v>
      </c>
      <c r="C5" s="349">
        <v>6171</v>
      </c>
      <c r="D5" s="350"/>
      <c r="E5" s="351"/>
      <c r="F5" s="42" t="s">
        <v>709</v>
      </c>
      <c r="G5" s="386"/>
      <c r="H5" s="448"/>
      <c r="I5" s="448"/>
      <c r="J5" s="141">
        <v>37456</v>
      </c>
      <c r="K5" s="432">
        <v>30458.255</v>
      </c>
      <c r="L5" s="432">
        <v>43671.9</v>
      </c>
    </row>
    <row r="6" spans="1:12" ht="12.75">
      <c r="A6" s="126">
        <v>1</v>
      </c>
      <c r="B6" s="297">
        <v>5021</v>
      </c>
      <c r="C6" s="297">
        <v>6171</v>
      </c>
      <c r="D6" s="212"/>
      <c r="E6" s="195"/>
      <c r="F6" s="37" t="s">
        <v>283</v>
      </c>
      <c r="G6" s="51"/>
      <c r="H6" s="453"/>
      <c r="I6" s="453"/>
      <c r="J6" s="141">
        <v>641</v>
      </c>
      <c r="K6" s="432">
        <v>645.829</v>
      </c>
      <c r="L6" s="432">
        <v>876</v>
      </c>
    </row>
    <row r="7" spans="1:12" ht="12.75">
      <c r="A7" s="126">
        <v>1</v>
      </c>
      <c r="B7" s="297">
        <v>5031</v>
      </c>
      <c r="C7" s="297">
        <v>6171</v>
      </c>
      <c r="D7" s="212"/>
      <c r="E7" s="195"/>
      <c r="F7" s="63" t="s">
        <v>485</v>
      </c>
      <c r="G7" s="386"/>
      <c r="H7" s="448"/>
      <c r="I7" s="448"/>
      <c r="J7" s="141">
        <v>9458</v>
      </c>
      <c r="K7" s="432">
        <v>7766.763</v>
      </c>
      <c r="L7" s="432">
        <f>(L5+L6)*0.25</f>
        <v>11136.975</v>
      </c>
    </row>
    <row r="8" spans="1:12" ht="12.75">
      <c r="A8" s="126">
        <v>1</v>
      </c>
      <c r="B8" s="297">
        <v>5032</v>
      </c>
      <c r="C8" s="297">
        <v>6171</v>
      </c>
      <c r="D8" s="212"/>
      <c r="E8" s="195"/>
      <c r="F8" s="63" t="s">
        <v>492</v>
      </c>
      <c r="G8" s="386"/>
      <c r="H8" s="448"/>
      <c r="I8" s="448"/>
      <c r="J8" s="141">
        <v>3405</v>
      </c>
      <c r="K8" s="432">
        <v>2776.943</v>
      </c>
      <c r="L8" s="432">
        <f>(L5+L6)*0.09</f>
        <v>4009.311</v>
      </c>
    </row>
    <row r="9" spans="1:12" ht="12.75">
      <c r="A9" s="126">
        <v>1</v>
      </c>
      <c r="B9" s="297">
        <v>5192</v>
      </c>
      <c r="C9" s="297">
        <v>6171</v>
      </c>
      <c r="D9" s="212"/>
      <c r="E9" s="195"/>
      <c r="F9" s="326" t="s">
        <v>258</v>
      </c>
      <c r="G9" s="51"/>
      <c r="H9" s="453"/>
      <c r="I9" s="453"/>
      <c r="J9" s="141">
        <v>3</v>
      </c>
      <c r="K9" s="432">
        <v>2.95</v>
      </c>
      <c r="L9" s="432">
        <v>2</v>
      </c>
    </row>
    <row r="10" spans="1:12" ht="12.75">
      <c r="A10" s="126">
        <v>1</v>
      </c>
      <c r="B10" s="297">
        <v>5424</v>
      </c>
      <c r="C10" s="297">
        <v>6171</v>
      </c>
      <c r="D10" s="212"/>
      <c r="E10" s="195"/>
      <c r="F10" s="63" t="s">
        <v>479</v>
      </c>
      <c r="G10" s="51"/>
      <c r="H10" s="453"/>
      <c r="I10" s="453"/>
      <c r="J10" s="141">
        <v>102</v>
      </c>
      <c r="K10" s="432">
        <v>88.595</v>
      </c>
      <c r="L10" s="432">
        <v>110</v>
      </c>
    </row>
    <row r="11" spans="1:12" ht="12.75">
      <c r="A11" s="138">
        <v>1</v>
      </c>
      <c r="B11" s="306">
        <v>2329</v>
      </c>
      <c r="C11" s="306">
        <v>6409</v>
      </c>
      <c r="D11" s="174"/>
      <c r="E11" s="174"/>
      <c r="F11" s="42" t="s">
        <v>257</v>
      </c>
      <c r="G11" s="176">
        <v>24</v>
      </c>
      <c r="H11" s="454">
        <v>20</v>
      </c>
      <c r="I11" s="454">
        <v>24</v>
      </c>
      <c r="J11" s="140"/>
      <c r="L11" s="525"/>
    </row>
    <row r="12" spans="1:12" ht="12.75">
      <c r="A12" s="128">
        <v>1</v>
      </c>
      <c r="B12" s="298"/>
      <c r="C12" s="298"/>
      <c r="D12" s="213"/>
      <c r="E12" s="207"/>
      <c r="F12" s="35" t="s">
        <v>733</v>
      </c>
      <c r="G12" s="91">
        <f>SUM(G5:G11)</f>
        <v>24</v>
      </c>
      <c r="H12" s="433">
        <f>SUM(H11)</f>
        <v>20</v>
      </c>
      <c r="I12" s="438">
        <f>I11</f>
        <v>24</v>
      </c>
      <c r="J12" s="91">
        <f>SUM(J5:J10)</f>
        <v>51065</v>
      </c>
      <c r="K12" s="433">
        <f>SUM(K5:K10)</f>
        <v>41739.335</v>
      </c>
      <c r="L12" s="433">
        <f>SUM(L5:L10)</f>
        <v>59806.186</v>
      </c>
    </row>
    <row r="13" spans="1:12" ht="1.5" customHeight="1">
      <c r="A13" s="36"/>
      <c r="B13" s="299"/>
      <c r="C13" s="299"/>
      <c r="D13" s="214"/>
      <c r="E13" s="195"/>
      <c r="F13" s="37"/>
      <c r="G13" s="148"/>
      <c r="H13" s="455"/>
      <c r="I13" s="455"/>
      <c r="J13" s="142"/>
      <c r="K13" s="433"/>
      <c r="L13" s="433"/>
    </row>
    <row r="14" spans="1:12" ht="12.75">
      <c r="A14" s="128">
        <v>2</v>
      </c>
      <c r="B14" s="297">
        <v>5167</v>
      </c>
      <c r="C14" s="297">
        <v>6171</v>
      </c>
      <c r="D14" s="212"/>
      <c r="E14" s="207"/>
      <c r="F14" s="35" t="s">
        <v>262</v>
      </c>
      <c r="G14" s="232"/>
      <c r="H14" s="456"/>
      <c r="I14" s="456"/>
      <c r="J14" s="142">
        <v>280</v>
      </c>
      <c r="K14" s="433">
        <v>259.227</v>
      </c>
      <c r="L14" s="433">
        <v>280</v>
      </c>
    </row>
    <row r="15" spans="1:12" ht="12.75">
      <c r="A15" s="128">
        <v>2</v>
      </c>
      <c r="B15" s="297">
        <v>5176</v>
      </c>
      <c r="C15" s="297">
        <v>6171</v>
      </c>
      <c r="D15" s="212"/>
      <c r="E15" s="207"/>
      <c r="F15" s="35" t="s">
        <v>517</v>
      </c>
      <c r="G15" s="232"/>
      <c r="H15" s="456"/>
      <c r="I15" s="456"/>
      <c r="J15" s="142">
        <v>12</v>
      </c>
      <c r="K15" s="433">
        <v>6.664</v>
      </c>
      <c r="L15" s="433">
        <v>12</v>
      </c>
    </row>
    <row r="16" spans="1:12" ht="12.75">
      <c r="A16" s="128">
        <v>3</v>
      </c>
      <c r="B16" s="297">
        <v>5173</v>
      </c>
      <c r="C16" s="297">
        <v>6171</v>
      </c>
      <c r="D16" s="212"/>
      <c r="E16" s="195"/>
      <c r="F16" s="35" t="s">
        <v>203</v>
      </c>
      <c r="G16" s="232"/>
      <c r="H16" s="456"/>
      <c r="I16" s="456"/>
      <c r="J16" s="142">
        <v>150</v>
      </c>
      <c r="K16" s="433">
        <v>89.507</v>
      </c>
      <c r="L16" s="433">
        <v>130</v>
      </c>
    </row>
    <row r="17" spans="1:12" ht="12.75">
      <c r="A17" s="128">
        <v>3</v>
      </c>
      <c r="B17" s="300">
        <v>5163</v>
      </c>
      <c r="C17" s="300">
        <v>6171</v>
      </c>
      <c r="D17" s="215"/>
      <c r="E17" s="195"/>
      <c r="F17" s="56" t="s">
        <v>182</v>
      </c>
      <c r="G17" s="232"/>
      <c r="H17" s="456"/>
      <c r="I17" s="456"/>
      <c r="J17" s="142">
        <v>14</v>
      </c>
      <c r="K17" s="433">
        <v>13.314</v>
      </c>
      <c r="L17" s="433">
        <v>12</v>
      </c>
    </row>
    <row r="18" spans="1:12" ht="12.75">
      <c r="A18" s="128">
        <v>6</v>
      </c>
      <c r="B18" s="297">
        <v>5173</v>
      </c>
      <c r="C18" s="297">
        <v>6171</v>
      </c>
      <c r="D18" s="212"/>
      <c r="E18" s="195"/>
      <c r="F18" s="56" t="s">
        <v>210</v>
      </c>
      <c r="G18" s="232"/>
      <c r="H18" s="456"/>
      <c r="I18" s="456"/>
      <c r="J18" s="142">
        <v>70</v>
      </c>
      <c r="K18" s="433">
        <v>18.52</v>
      </c>
      <c r="L18" s="433">
        <v>50</v>
      </c>
    </row>
    <row r="19" spans="1:12" ht="2.25" customHeight="1">
      <c r="A19" s="128"/>
      <c r="B19" s="297"/>
      <c r="C19" s="297"/>
      <c r="D19" s="212"/>
      <c r="E19" s="195"/>
      <c r="F19" s="56"/>
      <c r="G19" s="148"/>
      <c r="H19" s="455"/>
      <c r="I19" s="455"/>
      <c r="J19" s="142"/>
      <c r="K19" s="433"/>
      <c r="L19" s="450"/>
    </row>
    <row r="20" spans="1:12" ht="12.75" customHeight="1">
      <c r="A20" s="130">
        <v>7</v>
      </c>
      <c r="B20" s="297">
        <v>4116</v>
      </c>
      <c r="C20" s="297"/>
      <c r="D20" s="212" t="s">
        <v>515</v>
      </c>
      <c r="E20" s="195" t="s">
        <v>409</v>
      </c>
      <c r="F20" s="29" t="s">
        <v>549</v>
      </c>
      <c r="G20" s="148">
        <v>21.06</v>
      </c>
      <c r="H20" s="455">
        <v>21.064</v>
      </c>
      <c r="I20" s="454">
        <v>0</v>
      </c>
      <c r="J20" s="151"/>
      <c r="L20" s="587"/>
    </row>
    <row r="21" spans="1:12" ht="12.75" customHeight="1">
      <c r="A21" s="130">
        <v>7</v>
      </c>
      <c r="B21" s="297">
        <v>4116</v>
      </c>
      <c r="C21" s="297"/>
      <c r="D21" s="212" t="s">
        <v>516</v>
      </c>
      <c r="E21" s="195" t="s">
        <v>409</v>
      </c>
      <c r="F21" s="29" t="s">
        <v>550</v>
      </c>
      <c r="G21" s="148">
        <v>119.36</v>
      </c>
      <c r="H21" s="455">
        <v>119.354</v>
      </c>
      <c r="I21" s="454">
        <v>0</v>
      </c>
      <c r="J21" s="151"/>
      <c r="L21" s="588"/>
    </row>
    <row r="22" spans="1:12" ht="12.75">
      <c r="A22" s="130">
        <v>7</v>
      </c>
      <c r="B22" s="297">
        <v>5011</v>
      </c>
      <c r="C22" s="297">
        <v>6171</v>
      </c>
      <c r="D22" s="212" t="s">
        <v>515</v>
      </c>
      <c r="E22" s="195" t="s">
        <v>409</v>
      </c>
      <c r="F22" s="358" t="s">
        <v>416</v>
      </c>
      <c r="G22" s="147"/>
      <c r="H22" s="457"/>
      <c r="I22" s="457"/>
      <c r="J22" s="378">
        <v>16.19</v>
      </c>
      <c r="K22" s="432">
        <v>15.631</v>
      </c>
      <c r="L22" s="432">
        <v>0</v>
      </c>
    </row>
    <row r="23" spans="1:12" ht="12.75">
      <c r="A23" s="130">
        <v>7</v>
      </c>
      <c r="B23" s="297">
        <v>5011</v>
      </c>
      <c r="C23" s="297">
        <v>6171</v>
      </c>
      <c r="D23" s="212" t="s">
        <v>516</v>
      </c>
      <c r="E23" s="195" t="s">
        <v>409</v>
      </c>
      <c r="F23" s="358" t="s">
        <v>415</v>
      </c>
      <c r="G23" s="147"/>
      <c r="H23" s="457"/>
      <c r="I23" s="457"/>
      <c r="J23" s="378">
        <v>91.77</v>
      </c>
      <c r="K23" s="432">
        <v>88.582</v>
      </c>
      <c r="L23" s="432">
        <v>0</v>
      </c>
    </row>
    <row r="24" spans="1:12" ht="12.75">
      <c r="A24" s="130">
        <v>7</v>
      </c>
      <c r="B24" s="297">
        <v>5031</v>
      </c>
      <c r="C24" s="297">
        <v>6171</v>
      </c>
      <c r="D24" s="212" t="s">
        <v>515</v>
      </c>
      <c r="E24" s="195" t="s">
        <v>409</v>
      </c>
      <c r="F24" s="358" t="s">
        <v>417</v>
      </c>
      <c r="G24" s="147"/>
      <c r="H24" s="457"/>
      <c r="I24" s="457"/>
      <c r="J24" s="378">
        <v>3.88</v>
      </c>
      <c r="K24" s="432">
        <v>3.874</v>
      </c>
      <c r="L24" s="432">
        <v>0</v>
      </c>
    </row>
    <row r="25" spans="1:12" ht="12.75">
      <c r="A25" s="130">
        <v>7</v>
      </c>
      <c r="B25" s="297">
        <v>5031</v>
      </c>
      <c r="C25" s="297">
        <v>6171</v>
      </c>
      <c r="D25" s="212" t="s">
        <v>516</v>
      </c>
      <c r="E25" s="195" t="s">
        <v>409</v>
      </c>
      <c r="F25" s="358" t="s">
        <v>418</v>
      </c>
      <c r="G25" s="147"/>
      <c r="H25" s="457"/>
      <c r="I25" s="457"/>
      <c r="J25" s="378">
        <v>18.88</v>
      </c>
      <c r="K25" s="432">
        <v>18.862</v>
      </c>
      <c r="L25" s="432">
        <v>0</v>
      </c>
    </row>
    <row r="26" spans="1:12" ht="12.75">
      <c r="A26" s="130">
        <v>7</v>
      </c>
      <c r="B26" s="297">
        <v>5032</v>
      </c>
      <c r="C26" s="297">
        <v>6171</v>
      </c>
      <c r="D26" s="212" t="s">
        <v>515</v>
      </c>
      <c r="E26" s="195" t="s">
        <v>409</v>
      </c>
      <c r="F26" s="358" t="s">
        <v>419</v>
      </c>
      <c r="G26" s="147"/>
      <c r="H26" s="457"/>
      <c r="I26" s="457"/>
      <c r="J26" s="375">
        <v>1.45</v>
      </c>
      <c r="K26" s="432">
        <v>1.456</v>
      </c>
      <c r="L26" s="432">
        <v>0</v>
      </c>
    </row>
    <row r="27" spans="1:12" ht="12.75">
      <c r="A27" s="564">
        <v>7</v>
      </c>
      <c r="B27" s="565">
        <v>5032</v>
      </c>
      <c r="C27" s="565">
        <v>6171</v>
      </c>
      <c r="D27" s="566" t="s">
        <v>516</v>
      </c>
      <c r="E27" s="209" t="s">
        <v>409</v>
      </c>
      <c r="F27" s="358" t="s">
        <v>420</v>
      </c>
      <c r="G27" s="147"/>
      <c r="H27" s="457"/>
      <c r="I27" s="457"/>
      <c r="J27" s="150">
        <v>8.25</v>
      </c>
      <c r="K27" s="450">
        <v>8.263</v>
      </c>
      <c r="L27" s="450">
        <v>0</v>
      </c>
    </row>
    <row r="28" spans="1:12" ht="12.75">
      <c r="A28" s="130">
        <v>7</v>
      </c>
      <c r="B28" s="297"/>
      <c r="C28" s="297"/>
      <c r="D28" s="212"/>
      <c r="E28" s="571">
        <v>13234</v>
      </c>
      <c r="F28" s="35" t="s">
        <v>395</v>
      </c>
      <c r="G28" s="142">
        <f>G20+G21</f>
        <v>140.42</v>
      </c>
      <c r="H28" s="462">
        <f>H20+H21</f>
        <v>140.418</v>
      </c>
      <c r="I28" s="462">
        <f>I20+I21</f>
        <v>0</v>
      </c>
      <c r="J28" s="142">
        <f>SUM(J22:J27)</f>
        <v>140.42</v>
      </c>
      <c r="K28" s="433">
        <f>SUM(K22:K27)</f>
        <v>136.66799999999998</v>
      </c>
      <c r="L28" s="433">
        <f>SUM(L22:L27)</f>
        <v>0</v>
      </c>
    </row>
    <row r="29" spans="1:12" ht="2.25" customHeight="1">
      <c r="A29" s="567"/>
      <c r="B29" s="349"/>
      <c r="C29" s="349"/>
      <c r="D29" s="350"/>
      <c r="E29" s="568"/>
      <c r="F29" s="569"/>
      <c r="G29" s="154"/>
      <c r="H29" s="550"/>
      <c r="I29" s="577"/>
      <c r="J29" s="147"/>
      <c r="K29" s="453"/>
      <c r="L29" s="453"/>
    </row>
    <row r="30" spans="1:12" ht="12.75">
      <c r="A30" s="567">
        <v>7</v>
      </c>
      <c r="B30" s="349">
        <v>4116</v>
      </c>
      <c r="C30" s="349"/>
      <c r="D30" s="616" t="s">
        <v>841</v>
      </c>
      <c r="E30" s="568">
        <v>13013</v>
      </c>
      <c r="F30" s="569" t="s">
        <v>549</v>
      </c>
      <c r="G30" s="154">
        <v>18</v>
      </c>
      <c r="H30" s="550">
        <v>18</v>
      </c>
      <c r="I30" s="577">
        <v>18</v>
      </c>
      <c r="J30" s="147"/>
      <c r="K30" s="453"/>
      <c r="L30" s="453"/>
    </row>
    <row r="31" spans="1:12" ht="12.75">
      <c r="A31" s="130">
        <v>7</v>
      </c>
      <c r="B31" s="297">
        <v>4116</v>
      </c>
      <c r="C31" s="297"/>
      <c r="D31" s="617" t="s">
        <v>842</v>
      </c>
      <c r="E31" s="218">
        <v>13013</v>
      </c>
      <c r="F31" s="29" t="s">
        <v>550</v>
      </c>
      <c r="G31" s="141">
        <v>102</v>
      </c>
      <c r="H31" s="466">
        <v>102</v>
      </c>
      <c r="I31" s="454">
        <v>102</v>
      </c>
      <c r="J31" s="147"/>
      <c r="K31" s="453"/>
      <c r="L31" s="453"/>
    </row>
    <row r="32" spans="1:12" ht="12.75">
      <c r="A32" s="130">
        <v>7</v>
      </c>
      <c r="B32" s="297">
        <v>5011</v>
      </c>
      <c r="C32" s="297">
        <v>6171</v>
      </c>
      <c r="D32" s="617" t="s">
        <v>841</v>
      </c>
      <c r="E32" s="218">
        <v>13013</v>
      </c>
      <c r="F32" s="358" t="s">
        <v>416</v>
      </c>
      <c r="G32" s="147"/>
      <c r="H32" s="457"/>
      <c r="I32" s="457"/>
      <c r="J32" s="141">
        <v>13.88</v>
      </c>
      <c r="K32" s="432">
        <v>13.883</v>
      </c>
      <c r="L32" s="432">
        <v>13.9</v>
      </c>
    </row>
    <row r="33" spans="1:12" ht="12.75">
      <c r="A33" s="130">
        <v>7</v>
      </c>
      <c r="B33" s="297">
        <v>5011</v>
      </c>
      <c r="C33" s="297">
        <v>6171</v>
      </c>
      <c r="D33" s="617" t="s">
        <v>842</v>
      </c>
      <c r="E33" s="218">
        <v>13013</v>
      </c>
      <c r="F33" s="358" t="s">
        <v>415</v>
      </c>
      <c r="G33" s="147"/>
      <c r="H33" s="457"/>
      <c r="I33" s="457"/>
      <c r="J33" s="375">
        <v>78.6</v>
      </c>
      <c r="K33" s="450">
        <v>78.672</v>
      </c>
      <c r="L33" s="432">
        <v>78.74</v>
      </c>
    </row>
    <row r="34" spans="1:12" ht="12.75">
      <c r="A34" s="130">
        <v>7</v>
      </c>
      <c r="B34" s="297">
        <v>5031</v>
      </c>
      <c r="C34" s="297">
        <v>6171</v>
      </c>
      <c r="D34" s="617" t="s">
        <v>841</v>
      </c>
      <c r="E34" s="218">
        <v>13013</v>
      </c>
      <c r="F34" s="358" t="s">
        <v>417</v>
      </c>
      <c r="G34" s="147"/>
      <c r="H34" s="457"/>
      <c r="I34" s="457"/>
      <c r="J34" s="375">
        <v>3.46</v>
      </c>
      <c r="K34" s="450">
        <v>3.471</v>
      </c>
      <c r="L34" s="432">
        <v>3.47</v>
      </c>
    </row>
    <row r="35" spans="1:12" ht="12.75">
      <c r="A35" s="130">
        <v>7</v>
      </c>
      <c r="B35" s="297">
        <v>5031</v>
      </c>
      <c r="C35" s="297">
        <v>6171</v>
      </c>
      <c r="D35" s="617" t="s">
        <v>842</v>
      </c>
      <c r="E35" s="218">
        <v>13013</v>
      </c>
      <c r="F35" s="358" t="s">
        <v>418</v>
      </c>
      <c r="G35" s="147"/>
      <c r="H35" s="457"/>
      <c r="I35" s="457"/>
      <c r="J35" s="375">
        <v>15.74</v>
      </c>
      <c r="K35" s="450">
        <v>15.643</v>
      </c>
      <c r="L35" s="432">
        <v>15.55</v>
      </c>
    </row>
    <row r="36" spans="1:12" ht="12.75">
      <c r="A36" s="130">
        <v>7</v>
      </c>
      <c r="B36" s="297">
        <v>5032</v>
      </c>
      <c r="C36" s="297">
        <v>6171</v>
      </c>
      <c r="D36" s="617" t="s">
        <v>841</v>
      </c>
      <c r="E36" s="218">
        <v>13013</v>
      </c>
      <c r="F36" s="358" t="s">
        <v>419</v>
      </c>
      <c r="G36" s="147"/>
      <c r="H36" s="457"/>
      <c r="I36" s="457"/>
      <c r="J36" s="375">
        <v>1.24</v>
      </c>
      <c r="K36" s="450">
        <v>1.249</v>
      </c>
      <c r="L36" s="432">
        <v>1.25</v>
      </c>
    </row>
    <row r="37" spans="1:12" ht="12.75">
      <c r="A37" s="564">
        <v>7</v>
      </c>
      <c r="B37" s="565">
        <v>5032</v>
      </c>
      <c r="C37" s="565">
        <v>6171</v>
      </c>
      <c r="D37" s="618" t="s">
        <v>842</v>
      </c>
      <c r="E37" s="570">
        <v>13013</v>
      </c>
      <c r="F37" s="358" t="s">
        <v>420</v>
      </c>
      <c r="G37" s="147"/>
      <c r="H37" s="457"/>
      <c r="I37" s="457"/>
      <c r="J37" s="375">
        <v>7.08</v>
      </c>
      <c r="K37" s="450">
        <v>7.082</v>
      </c>
      <c r="L37" s="450">
        <v>7.09</v>
      </c>
    </row>
    <row r="38" spans="1:12" ht="12.75">
      <c r="A38" s="130">
        <v>7</v>
      </c>
      <c r="B38" s="297"/>
      <c r="C38" s="297"/>
      <c r="D38" s="212"/>
      <c r="E38" s="571">
        <v>13013</v>
      </c>
      <c r="F38" s="35" t="s">
        <v>396</v>
      </c>
      <c r="G38" s="142">
        <f>G30+G31</f>
        <v>120</v>
      </c>
      <c r="H38" s="462">
        <f>H30+H31</f>
        <v>120</v>
      </c>
      <c r="I38" s="462">
        <f>I30+I31</f>
        <v>120</v>
      </c>
      <c r="J38" s="142">
        <f>SUM(J32:J37)</f>
        <v>119.99999999999997</v>
      </c>
      <c r="K38" s="433">
        <f>SUM(K32:K37)</f>
        <v>119.99999999999999</v>
      </c>
      <c r="L38" s="433">
        <f>SUM(L32:L37)</f>
        <v>120</v>
      </c>
    </row>
    <row r="39" spans="1:12" ht="13.5" thickBot="1">
      <c r="A39" s="128">
        <v>7</v>
      </c>
      <c r="B39" s="300"/>
      <c r="C39" s="300"/>
      <c r="D39" s="215"/>
      <c r="E39" s="195"/>
      <c r="F39" s="56" t="s">
        <v>1028</v>
      </c>
      <c r="G39" s="173">
        <f aca="true" t="shared" si="0" ref="G39:L39">G28+G38</f>
        <v>260.41999999999996</v>
      </c>
      <c r="H39" s="434">
        <f t="shared" si="0"/>
        <v>260.418</v>
      </c>
      <c r="I39" s="434">
        <f t="shared" si="0"/>
        <v>120</v>
      </c>
      <c r="J39" s="404">
        <f t="shared" si="0"/>
        <v>260.41999999999996</v>
      </c>
      <c r="K39" s="434">
        <f t="shared" si="0"/>
        <v>256.66799999999995</v>
      </c>
      <c r="L39" s="434">
        <f t="shared" si="0"/>
        <v>120</v>
      </c>
    </row>
    <row r="40" spans="1:12" ht="13.5" thickBot="1">
      <c r="A40" s="38"/>
      <c r="B40" s="301"/>
      <c r="C40" s="301"/>
      <c r="D40" s="216"/>
      <c r="E40" s="208"/>
      <c r="F40" s="24" t="s">
        <v>163</v>
      </c>
      <c r="G40" s="99">
        <f>SUM(G39+G12)</f>
        <v>284.41999999999996</v>
      </c>
      <c r="H40" s="435">
        <f>H12+H39</f>
        <v>280.418</v>
      </c>
      <c r="I40" s="435">
        <f>I12+I39</f>
        <v>144</v>
      </c>
      <c r="J40" s="405">
        <f>SUM(J39+J12+J14+J16+J17+J18+J15)</f>
        <v>51851.42</v>
      </c>
      <c r="K40" s="435">
        <f>K12+K14+K15+K16+K17+K18+K39</f>
        <v>42383.234999999986</v>
      </c>
      <c r="L40" s="435">
        <f>L12+L14+L15+L16+L17+L18+L39</f>
        <v>60410.186</v>
      </c>
    </row>
    <row r="41" spans="1:12" ht="3" customHeight="1">
      <c r="A41" s="2"/>
      <c r="B41" s="89"/>
      <c r="C41" s="89"/>
      <c r="D41" s="166"/>
      <c r="E41" s="165"/>
      <c r="F41" s="2"/>
      <c r="G41" s="140"/>
      <c r="H41" s="458"/>
      <c r="I41" s="458"/>
      <c r="J41" s="140"/>
      <c r="K41" s="436"/>
      <c r="L41" s="451"/>
    </row>
    <row r="42" spans="1:12" ht="12.75">
      <c r="A42" s="18">
        <v>4</v>
      </c>
      <c r="B42" s="276">
        <v>5139</v>
      </c>
      <c r="C42" s="276">
        <v>6171</v>
      </c>
      <c r="D42" s="86"/>
      <c r="E42" s="86"/>
      <c r="F42" s="8" t="s">
        <v>726</v>
      </c>
      <c r="G42" s="147"/>
      <c r="H42" s="457"/>
      <c r="I42" s="457"/>
      <c r="J42" s="378">
        <v>50</v>
      </c>
      <c r="K42" s="432">
        <v>6.224</v>
      </c>
      <c r="L42" s="432">
        <v>50</v>
      </c>
    </row>
    <row r="43" spans="1:12" ht="12.75">
      <c r="A43" s="16">
        <v>4</v>
      </c>
      <c r="B43" s="276">
        <v>5156</v>
      </c>
      <c r="C43" s="276">
        <v>6171</v>
      </c>
      <c r="D43" s="86"/>
      <c r="E43" s="86"/>
      <c r="F43" s="33" t="s">
        <v>378</v>
      </c>
      <c r="G43" s="147"/>
      <c r="H43" s="457"/>
      <c r="I43" s="457"/>
      <c r="J43" s="378">
        <v>550</v>
      </c>
      <c r="K43" s="432">
        <v>331.209</v>
      </c>
      <c r="L43" s="432">
        <v>520</v>
      </c>
    </row>
    <row r="44" spans="1:12" ht="12.75">
      <c r="A44" s="18">
        <v>4</v>
      </c>
      <c r="B44" s="276">
        <v>5169</v>
      </c>
      <c r="C44" s="276">
        <v>6171</v>
      </c>
      <c r="D44" s="86"/>
      <c r="E44" s="86"/>
      <c r="F44" s="8" t="s">
        <v>642</v>
      </c>
      <c r="G44" s="147"/>
      <c r="H44" s="457"/>
      <c r="I44" s="457"/>
      <c r="J44" s="378">
        <v>40</v>
      </c>
      <c r="K44" s="432">
        <v>36.445</v>
      </c>
      <c r="L44" s="432">
        <v>40</v>
      </c>
    </row>
    <row r="45" spans="1:12" ht="12.75">
      <c r="A45" s="18">
        <v>4</v>
      </c>
      <c r="B45" s="276">
        <v>5171</v>
      </c>
      <c r="C45" s="276">
        <v>6171</v>
      </c>
      <c r="D45" s="86"/>
      <c r="E45" s="86"/>
      <c r="F45" s="8" t="s">
        <v>735</v>
      </c>
      <c r="G45" s="147"/>
      <c r="H45" s="457"/>
      <c r="I45" s="457"/>
      <c r="J45" s="378">
        <v>250</v>
      </c>
      <c r="K45" s="432">
        <v>230.658</v>
      </c>
      <c r="L45" s="432">
        <v>250</v>
      </c>
    </row>
    <row r="46" spans="1:12" ht="12.75">
      <c r="A46" s="18">
        <v>4</v>
      </c>
      <c r="B46" s="276">
        <v>5179</v>
      </c>
      <c r="C46" s="276">
        <v>6171</v>
      </c>
      <c r="D46" s="86"/>
      <c r="E46" s="86"/>
      <c r="F46" s="8" t="s">
        <v>154</v>
      </c>
      <c r="G46" s="147"/>
      <c r="H46" s="457"/>
      <c r="I46" s="457"/>
      <c r="J46" s="378">
        <v>6</v>
      </c>
      <c r="K46" s="432">
        <v>0</v>
      </c>
      <c r="L46" s="432">
        <v>6</v>
      </c>
    </row>
    <row r="47" spans="1:12" ht="13.5" thickBot="1">
      <c r="A47" s="18">
        <v>4</v>
      </c>
      <c r="B47" s="276">
        <v>5362</v>
      </c>
      <c r="C47" s="276">
        <v>6171</v>
      </c>
      <c r="D47" s="86"/>
      <c r="E47" s="86"/>
      <c r="F47" s="8" t="s">
        <v>576</v>
      </c>
      <c r="G47" s="147"/>
      <c r="H47" s="457"/>
      <c r="I47" s="457"/>
      <c r="J47" s="378">
        <v>15</v>
      </c>
      <c r="K47" s="432">
        <v>1.5</v>
      </c>
      <c r="L47" s="432">
        <v>15</v>
      </c>
    </row>
    <row r="48" spans="1:12" ht="13.5" thickBot="1">
      <c r="A48" s="3"/>
      <c r="B48" s="303"/>
      <c r="C48" s="303"/>
      <c r="D48" s="165"/>
      <c r="E48" s="165"/>
      <c r="F48" s="290" t="s">
        <v>699</v>
      </c>
      <c r="G48" s="277"/>
      <c r="H48" s="459"/>
      <c r="I48" s="459"/>
      <c r="J48" s="271">
        <f>SUM(J42:J47)</f>
        <v>911</v>
      </c>
      <c r="K48" s="435">
        <f>SUM(K42:K47)</f>
        <v>606.036</v>
      </c>
      <c r="L48" s="435">
        <f>SUM(L42:L47)</f>
        <v>881</v>
      </c>
    </row>
    <row r="49" spans="1:10" ht="3.75" customHeight="1">
      <c r="A49" s="3"/>
      <c r="B49" s="303"/>
      <c r="C49" s="303"/>
      <c r="D49" s="165"/>
      <c r="E49" s="164"/>
      <c r="F49" s="11"/>
      <c r="G49" s="152"/>
      <c r="H49" s="460"/>
      <c r="I49" s="460"/>
      <c r="J49" s="152"/>
    </row>
    <row r="50" spans="1:12" ht="12.75">
      <c r="A50" s="55">
        <v>91</v>
      </c>
      <c r="B50" s="276">
        <v>5168</v>
      </c>
      <c r="C50" s="276">
        <v>6171</v>
      </c>
      <c r="D50" s="86"/>
      <c r="E50" s="86"/>
      <c r="F50" s="61" t="s">
        <v>579</v>
      </c>
      <c r="G50" s="152"/>
      <c r="H50" s="460"/>
      <c r="I50" s="460"/>
      <c r="J50" s="149">
        <v>598</v>
      </c>
      <c r="K50" s="433">
        <v>548.965</v>
      </c>
      <c r="L50" s="433">
        <v>767</v>
      </c>
    </row>
    <row r="51" spans="1:12" ht="12.75">
      <c r="A51" s="55">
        <v>91</v>
      </c>
      <c r="B51" s="276">
        <v>5169</v>
      </c>
      <c r="C51" s="276">
        <v>6171</v>
      </c>
      <c r="D51" s="86"/>
      <c r="E51" s="86"/>
      <c r="F51" s="61" t="s">
        <v>578</v>
      </c>
      <c r="G51" s="152"/>
      <c r="H51" s="460"/>
      <c r="I51" s="460"/>
      <c r="J51" s="149">
        <v>76</v>
      </c>
      <c r="K51" s="433">
        <v>37.848</v>
      </c>
      <c r="L51" s="433">
        <v>76</v>
      </c>
    </row>
    <row r="52" spans="1:12" ht="12.75">
      <c r="A52" s="55">
        <v>91</v>
      </c>
      <c r="B52" s="276">
        <v>5171</v>
      </c>
      <c r="C52" s="276">
        <v>6171</v>
      </c>
      <c r="D52" s="86"/>
      <c r="E52" s="86"/>
      <c r="F52" s="35" t="s">
        <v>580</v>
      </c>
      <c r="G52" s="152"/>
      <c r="H52" s="460"/>
      <c r="I52" s="460"/>
      <c r="J52" s="149">
        <v>20</v>
      </c>
      <c r="K52" s="433">
        <v>13.75</v>
      </c>
      <c r="L52" s="433">
        <v>20</v>
      </c>
    </row>
    <row r="53" spans="1:12" ht="12.75">
      <c r="A53" s="55">
        <v>92</v>
      </c>
      <c r="B53" s="276">
        <v>5162</v>
      </c>
      <c r="C53" s="276">
        <v>6171</v>
      </c>
      <c r="D53" s="86"/>
      <c r="E53" s="86"/>
      <c r="F53" s="61" t="s">
        <v>382</v>
      </c>
      <c r="G53" s="152"/>
      <c r="H53" s="460"/>
      <c r="I53" s="460"/>
      <c r="J53" s="149">
        <v>217</v>
      </c>
      <c r="K53" s="433">
        <v>180.29</v>
      </c>
      <c r="L53" s="433">
        <v>217</v>
      </c>
    </row>
    <row r="54" spans="1:12" ht="12.75">
      <c r="A54" s="55">
        <v>93</v>
      </c>
      <c r="B54" s="276">
        <v>5169</v>
      </c>
      <c r="C54" s="276">
        <v>6171</v>
      </c>
      <c r="D54" s="86"/>
      <c r="E54" s="86"/>
      <c r="F54" s="35" t="s">
        <v>581</v>
      </c>
      <c r="G54" s="152"/>
      <c r="H54" s="460"/>
      <c r="I54" s="460"/>
      <c r="J54" s="149">
        <v>15</v>
      </c>
      <c r="K54" s="433">
        <v>4.253</v>
      </c>
      <c r="L54" s="433">
        <v>15</v>
      </c>
    </row>
    <row r="55" spans="1:12" ht="12.75">
      <c r="A55" s="55">
        <v>94</v>
      </c>
      <c r="B55" s="276">
        <v>5139</v>
      </c>
      <c r="C55" s="276">
        <v>6171</v>
      </c>
      <c r="D55" s="86"/>
      <c r="E55" s="86"/>
      <c r="F55" s="35" t="s">
        <v>371</v>
      </c>
      <c r="G55" s="152"/>
      <c r="H55" s="460"/>
      <c r="I55" s="460"/>
      <c r="J55" s="149">
        <v>230</v>
      </c>
      <c r="K55" s="433">
        <v>197.513</v>
      </c>
      <c r="L55" s="433">
        <v>230</v>
      </c>
    </row>
    <row r="56" spans="1:12" ht="12.75">
      <c r="A56" s="55">
        <v>95</v>
      </c>
      <c r="B56" s="276">
        <v>5168</v>
      </c>
      <c r="C56" s="276">
        <v>6171</v>
      </c>
      <c r="D56" s="86"/>
      <c r="E56" s="86"/>
      <c r="F56" s="80" t="s">
        <v>577</v>
      </c>
      <c r="G56" s="152"/>
      <c r="H56" s="460"/>
      <c r="I56" s="460"/>
      <c r="J56" s="149">
        <v>1867</v>
      </c>
      <c r="K56" s="433">
        <v>1810.324</v>
      </c>
      <c r="L56" s="433">
        <v>2060</v>
      </c>
    </row>
    <row r="57" spans="1:12" ht="1.5" customHeight="1">
      <c r="A57" s="55"/>
      <c r="B57" s="276"/>
      <c r="C57" s="276"/>
      <c r="D57" s="86"/>
      <c r="E57" s="86"/>
      <c r="F57" s="61"/>
      <c r="G57" s="149"/>
      <c r="H57" s="461"/>
      <c r="I57" s="461"/>
      <c r="J57" s="149"/>
      <c r="K57" s="433"/>
      <c r="L57" s="432"/>
    </row>
    <row r="58" spans="1:10" ht="12.75">
      <c r="A58" s="55">
        <v>96</v>
      </c>
      <c r="B58" s="276">
        <v>2111</v>
      </c>
      <c r="C58" s="276">
        <v>6171</v>
      </c>
      <c r="D58" s="86"/>
      <c r="E58" s="86"/>
      <c r="F58" s="61" t="s">
        <v>197</v>
      </c>
      <c r="G58" s="142">
        <v>1</v>
      </c>
      <c r="H58" s="462">
        <v>0</v>
      </c>
      <c r="I58" s="438"/>
      <c r="J58" s="152"/>
    </row>
    <row r="59" spans="1:12" ht="12.75">
      <c r="A59" s="55">
        <v>96</v>
      </c>
      <c r="B59" s="276">
        <v>5168</v>
      </c>
      <c r="C59" s="276">
        <v>6171</v>
      </c>
      <c r="D59" s="86"/>
      <c r="E59" s="86"/>
      <c r="F59" s="77" t="s">
        <v>702</v>
      </c>
      <c r="G59" s="152"/>
      <c r="H59" s="460"/>
      <c r="I59" s="460"/>
      <c r="J59" s="149">
        <v>350</v>
      </c>
      <c r="K59" s="433">
        <v>318.534</v>
      </c>
      <c r="L59" s="433">
        <v>350</v>
      </c>
    </row>
    <row r="60" spans="1:12" ht="2.25" customHeight="1">
      <c r="A60" s="55"/>
      <c r="B60" s="276"/>
      <c r="C60" s="276"/>
      <c r="D60" s="86"/>
      <c r="E60" s="86"/>
      <c r="F60" s="39"/>
      <c r="G60" s="152"/>
      <c r="H60" s="460"/>
      <c r="I60" s="460"/>
      <c r="J60" s="148"/>
      <c r="K60" s="433"/>
      <c r="L60" s="432"/>
    </row>
    <row r="61" spans="1:12" ht="12.75">
      <c r="A61" s="18">
        <v>97</v>
      </c>
      <c r="B61" s="276">
        <v>5137</v>
      </c>
      <c r="C61" s="276">
        <v>6171</v>
      </c>
      <c r="D61" s="86"/>
      <c r="E61" s="86"/>
      <c r="F61" s="47" t="s">
        <v>1008</v>
      </c>
      <c r="G61" s="152"/>
      <c r="H61" s="460"/>
      <c r="I61" s="460"/>
      <c r="J61" s="148">
        <v>574.87</v>
      </c>
      <c r="K61" s="432">
        <v>504.752</v>
      </c>
      <c r="L61" s="432">
        <v>450</v>
      </c>
    </row>
    <row r="62" spans="1:12" ht="12.75">
      <c r="A62" s="18">
        <v>97</v>
      </c>
      <c r="B62" s="276">
        <v>5139</v>
      </c>
      <c r="C62" s="276">
        <v>6171</v>
      </c>
      <c r="D62" s="86"/>
      <c r="E62" s="86"/>
      <c r="F62" s="63" t="s">
        <v>1009</v>
      </c>
      <c r="G62" s="152"/>
      <c r="H62" s="460"/>
      <c r="I62" s="460"/>
      <c r="J62" s="148">
        <v>56.5</v>
      </c>
      <c r="K62" s="432">
        <v>44.842</v>
      </c>
      <c r="L62" s="432">
        <v>30</v>
      </c>
    </row>
    <row r="63" spans="1:12" ht="12.75">
      <c r="A63" s="18">
        <v>97</v>
      </c>
      <c r="B63" s="276">
        <v>5156</v>
      </c>
      <c r="C63" s="276">
        <v>6171</v>
      </c>
      <c r="D63" s="86"/>
      <c r="E63" s="86"/>
      <c r="F63" s="72" t="s">
        <v>783</v>
      </c>
      <c r="G63" s="152"/>
      <c r="H63" s="460"/>
      <c r="I63" s="460"/>
      <c r="J63" s="148">
        <v>2</v>
      </c>
      <c r="K63" s="432">
        <v>0</v>
      </c>
      <c r="L63" s="432">
        <v>2</v>
      </c>
    </row>
    <row r="64" spans="1:12" ht="12.75">
      <c r="A64" s="18">
        <v>97</v>
      </c>
      <c r="B64" s="276">
        <v>5172</v>
      </c>
      <c r="C64" s="276">
        <v>6171</v>
      </c>
      <c r="D64" s="86"/>
      <c r="E64" s="86"/>
      <c r="F64" s="268" t="s">
        <v>711</v>
      </c>
      <c r="G64" s="152"/>
      <c r="H64" s="460"/>
      <c r="I64" s="460"/>
      <c r="J64" s="148">
        <v>100</v>
      </c>
      <c r="K64" s="432">
        <v>1.21</v>
      </c>
      <c r="L64" s="432">
        <v>45</v>
      </c>
    </row>
    <row r="65" spans="1:12" ht="12.75">
      <c r="A65" s="55">
        <v>97</v>
      </c>
      <c r="B65" s="276"/>
      <c r="C65" s="276"/>
      <c r="D65" s="86"/>
      <c r="E65" s="86"/>
      <c r="F65" s="56" t="s">
        <v>617</v>
      </c>
      <c r="G65" s="152"/>
      <c r="H65" s="460"/>
      <c r="I65" s="460"/>
      <c r="J65" s="241">
        <f>SUM(J61:J64)</f>
        <v>733.37</v>
      </c>
      <c r="K65" s="433">
        <f>SUM(K61:K64)</f>
        <v>550.8040000000001</v>
      </c>
      <c r="L65" s="433">
        <f>SUM(L61:L64)</f>
        <v>527</v>
      </c>
    </row>
    <row r="66" spans="1:12" ht="2.25" customHeight="1">
      <c r="A66" s="55"/>
      <c r="B66" s="276"/>
      <c r="C66" s="276"/>
      <c r="D66" s="86"/>
      <c r="E66" s="86"/>
      <c r="F66" s="282"/>
      <c r="G66" s="152"/>
      <c r="H66" s="460"/>
      <c r="I66" s="460"/>
      <c r="J66" s="149"/>
      <c r="K66" s="433"/>
      <c r="L66" s="432"/>
    </row>
    <row r="67" spans="1:12" ht="12.75">
      <c r="A67" s="55">
        <v>154</v>
      </c>
      <c r="B67" s="276">
        <v>5139</v>
      </c>
      <c r="C67" s="276">
        <v>6171</v>
      </c>
      <c r="D67" s="86"/>
      <c r="E67" s="86"/>
      <c r="F67" s="37" t="s">
        <v>351</v>
      </c>
      <c r="G67" s="152"/>
      <c r="H67" s="460"/>
      <c r="I67" s="460"/>
      <c r="J67" s="148">
        <v>213</v>
      </c>
      <c r="K67" s="432">
        <v>208.977</v>
      </c>
      <c r="L67" s="432">
        <v>238</v>
      </c>
    </row>
    <row r="68" spans="1:12" ht="12.75">
      <c r="A68" s="55">
        <v>154</v>
      </c>
      <c r="B68" s="276">
        <v>5164</v>
      </c>
      <c r="C68" s="276">
        <v>6171</v>
      </c>
      <c r="D68" s="86"/>
      <c r="E68" s="86"/>
      <c r="F68" s="37" t="s">
        <v>453</v>
      </c>
      <c r="G68" s="152"/>
      <c r="H68" s="460"/>
      <c r="I68" s="460"/>
      <c r="J68" s="148">
        <v>118</v>
      </c>
      <c r="K68" s="432">
        <v>95.948</v>
      </c>
      <c r="L68" s="432">
        <v>99</v>
      </c>
    </row>
    <row r="69" spans="1:12" ht="13.5" customHeight="1">
      <c r="A69" s="55">
        <v>155</v>
      </c>
      <c r="B69" s="276">
        <v>5139</v>
      </c>
      <c r="C69" s="276">
        <v>6171</v>
      </c>
      <c r="D69" s="86"/>
      <c r="E69" s="86"/>
      <c r="F69" s="37" t="s">
        <v>216</v>
      </c>
      <c r="G69" s="152"/>
      <c r="H69" s="460"/>
      <c r="I69" s="460"/>
      <c r="J69" s="148">
        <v>111</v>
      </c>
      <c r="K69" s="432">
        <v>109.881</v>
      </c>
      <c r="L69" s="432">
        <v>120</v>
      </c>
    </row>
    <row r="70" spans="1:12" ht="13.5" customHeight="1">
      <c r="A70" s="55"/>
      <c r="B70" s="276"/>
      <c r="C70" s="276"/>
      <c r="D70" s="86"/>
      <c r="E70" s="86"/>
      <c r="F70" s="35" t="s">
        <v>454</v>
      </c>
      <c r="G70" s="152"/>
      <c r="H70" s="460"/>
      <c r="I70" s="460"/>
      <c r="J70" s="93">
        <f>SUM(J67:J69)</f>
        <v>442</v>
      </c>
      <c r="K70" s="433">
        <f>SUM(K67:K69)</f>
        <v>414.80600000000004</v>
      </c>
      <c r="L70" s="433">
        <f>SUM(L67:L69)</f>
        <v>457</v>
      </c>
    </row>
    <row r="71" spans="1:12" ht="1.5" customHeight="1">
      <c r="A71" s="55"/>
      <c r="B71" s="276"/>
      <c r="C71" s="276"/>
      <c r="D71" s="86"/>
      <c r="E71" s="86"/>
      <c r="F71" s="35"/>
      <c r="G71" s="152"/>
      <c r="H71" s="460"/>
      <c r="I71" s="460"/>
      <c r="J71" s="93"/>
      <c r="K71" s="433"/>
      <c r="L71" s="433"/>
    </row>
    <row r="72" spans="1:12" ht="13.5" customHeight="1">
      <c r="A72" s="55">
        <v>156</v>
      </c>
      <c r="B72" s="276">
        <v>5162</v>
      </c>
      <c r="C72" s="276">
        <v>6171</v>
      </c>
      <c r="D72" s="86"/>
      <c r="E72" s="86"/>
      <c r="F72" s="35" t="s">
        <v>622</v>
      </c>
      <c r="G72" s="152"/>
      <c r="H72" s="460"/>
      <c r="I72" s="460"/>
      <c r="J72" s="93">
        <v>192.55</v>
      </c>
      <c r="K72" s="433">
        <v>109.063</v>
      </c>
      <c r="L72" s="433">
        <v>460</v>
      </c>
    </row>
    <row r="73" spans="1:12" ht="13.5" customHeight="1">
      <c r="A73" s="55">
        <v>157</v>
      </c>
      <c r="B73" s="276">
        <v>5137</v>
      </c>
      <c r="C73" s="276">
        <v>6171</v>
      </c>
      <c r="D73" s="86"/>
      <c r="E73" s="86"/>
      <c r="F73" s="35" t="s">
        <v>487</v>
      </c>
      <c r="G73" s="152"/>
      <c r="H73" s="460"/>
      <c r="I73" s="460"/>
      <c r="J73" s="93">
        <v>10</v>
      </c>
      <c r="K73" s="433">
        <v>3</v>
      </c>
      <c r="L73" s="433">
        <v>20</v>
      </c>
    </row>
    <row r="74" spans="1:12" ht="1.5" customHeight="1">
      <c r="A74" s="55"/>
      <c r="B74" s="276"/>
      <c r="C74" s="276"/>
      <c r="D74" s="86"/>
      <c r="E74" s="86"/>
      <c r="F74" s="35"/>
      <c r="G74" s="152"/>
      <c r="H74" s="460"/>
      <c r="I74" s="460"/>
      <c r="J74" s="149"/>
      <c r="K74" s="433"/>
      <c r="L74" s="432"/>
    </row>
    <row r="75" spans="1:12" ht="12.75">
      <c r="A75" s="55">
        <v>335</v>
      </c>
      <c r="B75" s="276">
        <v>5168</v>
      </c>
      <c r="C75" s="276">
        <v>3635</v>
      </c>
      <c r="D75" s="86"/>
      <c r="E75" s="86"/>
      <c r="F75" s="77" t="s">
        <v>352</v>
      </c>
      <c r="G75" s="147"/>
      <c r="H75" s="457"/>
      <c r="I75" s="457"/>
      <c r="J75" s="149">
        <v>700</v>
      </c>
      <c r="K75" s="433">
        <v>477.575</v>
      </c>
      <c r="L75" s="433">
        <v>484</v>
      </c>
    </row>
    <row r="76" spans="1:12" ht="13.5" thickBot="1">
      <c r="A76" s="70">
        <v>336</v>
      </c>
      <c r="B76" s="308">
        <v>5168</v>
      </c>
      <c r="C76" s="308">
        <v>3635</v>
      </c>
      <c r="D76" s="133"/>
      <c r="E76" s="133"/>
      <c r="F76" s="359" t="s">
        <v>353</v>
      </c>
      <c r="G76" s="147"/>
      <c r="H76" s="457"/>
      <c r="I76" s="457"/>
      <c r="J76" s="153">
        <v>68</v>
      </c>
      <c r="K76" s="434">
        <v>67.911</v>
      </c>
      <c r="L76" s="433">
        <v>409</v>
      </c>
    </row>
    <row r="77" spans="1:12" ht="13.5" thickBot="1">
      <c r="A77" s="563"/>
      <c r="B77" s="339"/>
      <c r="C77" s="339"/>
      <c r="D77" s="199"/>
      <c r="E77" s="199"/>
      <c r="F77" s="406" t="s">
        <v>394</v>
      </c>
      <c r="G77" s="99">
        <f>SUM(G58)</f>
        <v>1</v>
      </c>
      <c r="H77" s="435">
        <f>H58</f>
        <v>0</v>
      </c>
      <c r="I77" s="435">
        <f>I58</f>
        <v>0</v>
      </c>
      <c r="J77" s="402">
        <f>SUM(J76+J75+J65+J59+J56+J55+J54+J53+J52+J51+J50+J70+J72+J73)</f>
        <v>5518.92</v>
      </c>
      <c r="K77" s="402">
        <f>SUM(K76+K75+K65+K59+K56+K55+K54+K53+K52+K51+K50+K70+K72+K73)</f>
        <v>4734.636</v>
      </c>
      <c r="L77" s="597">
        <f>SUM(L76+L75+L65+L59+L56+L55+L54+L53+L52+L51+L50+L70+L72+L73)</f>
        <v>6092</v>
      </c>
    </row>
    <row r="78" spans="1:12" ht="3" customHeight="1">
      <c r="A78" s="4"/>
      <c r="B78" s="303"/>
      <c r="C78" s="303"/>
      <c r="D78" s="165"/>
      <c r="E78" s="165"/>
      <c r="F78" s="11"/>
      <c r="G78" s="152"/>
      <c r="H78" s="460"/>
      <c r="I78" s="460"/>
      <c r="J78" s="152"/>
      <c r="K78" s="437"/>
      <c r="L78" s="577"/>
    </row>
    <row r="79" spans="1:12" ht="12.75">
      <c r="A79" s="67">
        <v>331</v>
      </c>
      <c r="B79" s="310">
        <v>5166</v>
      </c>
      <c r="C79" s="310">
        <v>3639</v>
      </c>
      <c r="D79" s="87"/>
      <c r="E79" s="163"/>
      <c r="F79" s="61" t="s">
        <v>273</v>
      </c>
      <c r="G79" s="152"/>
      <c r="H79" s="460"/>
      <c r="I79" s="460"/>
      <c r="J79" s="388">
        <v>350</v>
      </c>
      <c r="K79" s="438">
        <v>0</v>
      </c>
      <c r="L79" s="433">
        <v>0</v>
      </c>
    </row>
    <row r="80" spans="1:12" ht="13.5" thickBot="1">
      <c r="A80" s="134">
        <v>344</v>
      </c>
      <c r="B80" s="306">
        <v>5169</v>
      </c>
      <c r="C80" s="306">
        <v>3639</v>
      </c>
      <c r="D80" s="200"/>
      <c r="E80" s="174"/>
      <c r="F80" s="61" t="s">
        <v>689</v>
      </c>
      <c r="G80" s="152"/>
      <c r="H80" s="460"/>
      <c r="I80" s="460"/>
      <c r="J80" s="388">
        <v>10</v>
      </c>
      <c r="K80" s="438">
        <v>0</v>
      </c>
      <c r="L80" s="433">
        <v>0</v>
      </c>
    </row>
    <row r="81" spans="1:12" ht="13.5" thickBot="1">
      <c r="A81" s="4"/>
      <c r="B81" s="319"/>
      <c r="C81" s="319"/>
      <c r="D81" s="162"/>
      <c r="E81" s="162"/>
      <c r="F81" s="290" t="s">
        <v>397</v>
      </c>
      <c r="G81" s="99"/>
      <c r="H81" s="435"/>
      <c r="I81" s="435"/>
      <c r="J81" s="405">
        <f>SUM(J79:J80)</f>
        <v>360</v>
      </c>
      <c r="K81" s="435">
        <f>SUM(K79:K80)</f>
        <v>0</v>
      </c>
      <c r="L81" s="583">
        <f>SUM(L79:L80)</f>
        <v>0</v>
      </c>
    </row>
    <row r="82" spans="1:12" ht="3.75" customHeight="1">
      <c r="A82" s="4"/>
      <c r="B82" s="303"/>
      <c r="C82" s="303"/>
      <c r="D82" s="165"/>
      <c r="E82" s="165"/>
      <c r="F82" s="11"/>
      <c r="G82" s="152"/>
      <c r="H82" s="460"/>
      <c r="I82" s="460"/>
      <c r="J82" s="152"/>
      <c r="K82" s="439"/>
      <c r="L82" s="589"/>
    </row>
    <row r="83" spans="1:12" ht="12.75" customHeight="1">
      <c r="A83" s="55">
        <v>13</v>
      </c>
      <c r="B83" s="276">
        <v>2111</v>
      </c>
      <c r="C83" s="276">
        <v>6171</v>
      </c>
      <c r="D83" s="86"/>
      <c r="E83" s="86"/>
      <c r="F83" s="78" t="s">
        <v>401</v>
      </c>
      <c r="G83" s="149">
        <v>0</v>
      </c>
      <c r="H83" s="461">
        <v>0.989</v>
      </c>
      <c r="I83" s="461"/>
      <c r="J83" s="152"/>
      <c r="K83" s="439"/>
      <c r="L83" s="589"/>
    </row>
    <row r="84" spans="1:12" ht="12.75">
      <c r="A84" s="46">
        <v>13</v>
      </c>
      <c r="B84" s="304">
        <v>5166</v>
      </c>
      <c r="C84" s="304">
        <v>6171</v>
      </c>
      <c r="D84" s="197"/>
      <c r="E84" s="197"/>
      <c r="F84" s="223" t="s">
        <v>822</v>
      </c>
      <c r="G84" s="147"/>
      <c r="H84" s="457"/>
      <c r="I84" s="457"/>
      <c r="J84" s="142">
        <v>1190</v>
      </c>
      <c r="K84" s="433">
        <v>168.481</v>
      </c>
      <c r="L84" s="433">
        <v>240</v>
      </c>
    </row>
    <row r="85" spans="1:12" ht="12.75">
      <c r="A85" s="44">
        <v>13</v>
      </c>
      <c r="B85" s="79">
        <v>5362</v>
      </c>
      <c r="C85" s="79">
        <v>6171</v>
      </c>
      <c r="D85" s="88"/>
      <c r="E85" s="86"/>
      <c r="F85" s="223" t="s">
        <v>403</v>
      </c>
      <c r="G85" s="151"/>
      <c r="H85" s="463"/>
      <c r="I85" s="463"/>
      <c r="J85" s="142">
        <v>4</v>
      </c>
      <c r="K85" s="433">
        <v>0</v>
      </c>
      <c r="L85" s="433">
        <v>4</v>
      </c>
    </row>
    <row r="86" spans="1:12" ht="12.75">
      <c r="A86" s="44">
        <v>13</v>
      </c>
      <c r="B86" s="276">
        <v>5192</v>
      </c>
      <c r="C86" s="276">
        <v>6171</v>
      </c>
      <c r="D86" s="86"/>
      <c r="E86" s="86"/>
      <c r="F86" s="118" t="s">
        <v>358</v>
      </c>
      <c r="G86" s="151"/>
      <c r="H86" s="463"/>
      <c r="I86" s="463"/>
      <c r="J86" s="142">
        <v>50</v>
      </c>
      <c r="K86" s="433">
        <v>49.524</v>
      </c>
      <c r="L86" s="433">
        <v>0</v>
      </c>
    </row>
    <row r="87" spans="1:12" ht="3" customHeight="1">
      <c r="A87" s="44"/>
      <c r="B87" s="276"/>
      <c r="C87" s="276"/>
      <c r="D87" s="86"/>
      <c r="E87" s="86"/>
      <c r="F87" s="223"/>
      <c r="G87" s="151"/>
      <c r="H87" s="463"/>
      <c r="I87" s="463"/>
      <c r="J87" s="142"/>
      <c r="K87" s="433"/>
      <c r="L87" s="432"/>
    </row>
    <row r="88" spans="1:12" ht="12.75" customHeight="1">
      <c r="A88" s="44">
        <v>15</v>
      </c>
      <c r="B88" s="276">
        <v>5169</v>
      </c>
      <c r="C88" s="276">
        <v>6171</v>
      </c>
      <c r="D88" s="86"/>
      <c r="E88" s="86"/>
      <c r="F88" s="223" t="s">
        <v>943</v>
      </c>
      <c r="G88" s="151"/>
      <c r="H88" s="463"/>
      <c r="I88" s="463"/>
      <c r="J88" s="142">
        <v>4</v>
      </c>
      <c r="K88" s="433">
        <v>3</v>
      </c>
      <c r="L88" s="433">
        <v>0</v>
      </c>
    </row>
    <row r="89" spans="1:12" ht="12.75">
      <c r="A89" s="44">
        <v>15</v>
      </c>
      <c r="B89" s="276">
        <v>5175</v>
      </c>
      <c r="C89" s="276">
        <v>6171</v>
      </c>
      <c r="D89" s="86"/>
      <c r="E89" s="86"/>
      <c r="F89" s="40" t="s">
        <v>612</v>
      </c>
      <c r="G89" s="147"/>
      <c r="H89" s="457"/>
      <c r="I89" s="457"/>
      <c r="J89" s="142">
        <v>88</v>
      </c>
      <c r="K89" s="433">
        <v>68.503</v>
      </c>
      <c r="L89" s="433">
        <v>70</v>
      </c>
    </row>
    <row r="90" spans="1:12" ht="12.75">
      <c r="A90" s="44">
        <v>15</v>
      </c>
      <c r="B90" s="276">
        <v>5194</v>
      </c>
      <c r="C90" s="276">
        <v>6171</v>
      </c>
      <c r="D90" s="86"/>
      <c r="E90" s="86"/>
      <c r="F90" s="39" t="s">
        <v>837</v>
      </c>
      <c r="G90" s="147"/>
      <c r="H90" s="457"/>
      <c r="I90" s="457"/>
      <c r="J90" s="142">
        <v>7</v>
      </c>
      <c r="K90" s="433">
        <v>6.136</v>
      </c>
      <c r="L90" s="433">
        <v>5</v>
      </c>
    </row>
    <row r="91" spans="1:12" ht="12.75">
      <c r="A91" s="44">
        <v>16</v>
      </c>
      <c r="B91" s="276">
        <v>5169</v>
      </c>
      <c r="C91" s="276">
        <v>6171</v>
      </c>
      <c r="D91" s="86"/>
      <c r="E91" s="86"/>
      <c r="F91" s="39" t="s">
        <v>613</v>
      </c>
      <c r="G91" s="147"/>
      <c r="H91" s="457"/>
      <c r="I91" s="457"/>
      <c r="J91" s="143">
        <v>17</v>
      </c>
      <c r="K91" s="434">
        <v>16.559</v>
      </c>
      <c r="L91" s="434">
        <v>15</v>
      </c>
    </row>
    <row r="92" spans="1:12" ht="12.75">
      <c r="A92" s="44">
        <v>19</v>
      </c>
      <c r="B92" s="276">
        <v>2322</v>
      </c>
      <c r="C92" s="276">
        <v>6171</v>
      </c>
      <c r="D92" s="86"/>
      <c r="E92" s="86"/>
      <c r="F92" s="39" t="s">
        <v>712</v>
      </c>
      <c r="G92" s="142">
        <v>11</v>
      </c>
      <c r="H92" s="462">
        <v>11.872</v>
      </c>
      <c r="I92" s="438"/>
      <c r="J92" s="346"/>
      <c r="K92" s="440"/>
      <c r="L92" s="440"/>
    </row>
    <row r="93" spans="1:12" ht="12.75">
      <c r="A93" s="55">
        <v>19</v>
      </c>
      <c r="B93" s="276">
        <v>5038</v>
      </c>
      <c r="C93" s="276">
        <v>6171</v>
      </c>
      <c r="D93" s="86"/>
      <c r="E93" s="86"/>
      <c r="F93" s="77" t="s">
        <v>302</v>
      </c>
      <c r="G93" s="147"/>
      <c r="H93" s="457"/>
      <c r="I93" s="457"/>
      <c r="J93" s="157">
        <v>203</v>
      </c>
      <c r="K93" s="436">
        <v>215.831</v>
      </c>
      <c r="L93" s="436">
        <v>203</v>
      </c>
    </row>
    <row r="94" spans="1:12" ht="12.75">
      <c r="A94" s="55">
        <v>20</v>
      </c>
      <c r="B94" s="276">
        <v>5195</v>
      </c>
      <c r="C94" s="276">
        <v>6171</v>
      </c>
      <c r="D94" s="86"/>
      <c r="E94" s="86"/>
      <c r="F94" s="77" t="s">
        <v>1033</v>
      </c>
      <c r="G94" s="147"/>
      <c r="H94" s="457"/>
      <c r="I94" s="457"/>
      <c r="J94" s="142">
        <v>25</v>
      </c>
      <c r="K94" s="433">
        <v>0</v>
      </c>
      <c r="L94" s="433">
        <v>25</v>
      </c>
    </row>
    <row r="95" spans="1:12" ht="2.25" customHeight="1">
      <c r="A95" s="44"/>
      <c r="B95" s="339"/>
      <c r="C95" s="339"/>
      <c r="D95" s="199"/>
      <c r="E95" s="199"/>
      <c r="F95" s="428"/>
      <c r="G95" s="147"/>
      <c r="H95" s="457"/>
      <c r="I95" s="457"/>
      <c r="J95" s="429"/>
      <c r="K95" s="433"/>
      <c r="L95" s="432"/>
    </row>
    <row r="96" spans="1:12" ht="13.5" customHeight="1">
      <c r="A96" s="55">
        <v>929</v>
      </c>
      <c r="B96" s="276">
        <v>5363</v>
      </c>
      <c r="C96" s="276">
        <v>6409</v>
      </c>
      <c r="D96" s="86"/>
      <c r="E96" s="86"/>
      <c r="F96" s="96" t="s">
        <v>713</v>
      </c>
      <c r="G96" s="147"/>
      <c r="H96" s="457"/>
      <c r="I96" s="457"/>
      <c r="J96" s="142">
        <v>38</v>
      </c>
      <c r="K96" s="433">
        <v>0</v>
      </c>
      <c r="L96" s="433">
        <v>0</v>
      </c>
    </row>
    <row r="97" spans="1:12" ht="13.5" customHeight="1">
      <c r="A97" s="116">
        <v>950</v>
      </c>
      <c r="B97" s="526">
        <v>5168</v>
      </c>
      <c r="C97" s="526">
        <v>6171</v>
      </c>
      <c r="D97" s="193"/>
      <c r="E97" s="527"/>
      <c r="F97" s="291" t="s">
        <v>284</v>
      </c>
      <c r="G97" s="147"/>
      <c r="H97" s="457"/>
      <c r="I97" s="457"/>
      <c r="J97" s="143">
        <v>369</v>
      </c>
      <c r="K97" s="434">
        <v>0</v>
      </c>
      <c r="L97" s="434">
        <v>0</v>
      </c>
    </row>
    <row r="98" spans="1:12" ht="1.5" customHeight="1">
      <c r="A98" s="116"/>
      <c r="B98" s="526"/>
      <c r="C98" s="526"/>
      <c r="D98" s="193"/>
      <c r="E98" s="527"/>
      <c r="F98" s="291"/>
      <c r="G98" s="141"/>
      <c r="H98" s="466"/>
      <c r="I98" s="466"/>
      <c r="J98" s="142"/>
      <c r="K98" s="433"/>
      <c r="L98" s="433"/>
    </row>
    <row r="99" spans="1:12" ht="13.5" customHeight="1">
      <c r="A99" s="33">
        <v>975</v>
      </c>
      <c r="B99" s="60">
        <v>4116</v>
      </c>
      <c r="C99" s="60"/>
      <c r="D99" s="87"/>
      <c r="E99" s="87">
        <v>27003</v>
      </c>
      <c r="F99" s="554" t="s">
        <v>864</v>
      </c>
      <c r="G99" s="154">
        <v>36.3</v>
      </c>
      <c r="H99" s="550">
        <v>36.3</v>
      </c>
      <c r="I99" s="454"/>
      <c r="J99" s="147"/>
      <c r="K99" s="453"/>
      <c r="L99" s="453"/>
    </row>
    <row r="100" spans="1:12" ht="13.5" customHeight="1">
      <c r="A100" s="129">
        <v>975</v>
      </c>
      <c r="B100" s="238">
        <v>5137</v>
      </c>
      <c r="C100" s="238">
        <v>6171</v>
      </c>
      <c r="D100" s="87"/>
      <c r="E100" s="87"/>
      <c r="F100" s="554" t="s">
        <v>866</v>
      </c>
      <c r="G100" s="147"/>
      <c r="H100" s="457"/>
      <c r="I100" s="457"/>
      <c r="J100" s="141">
        <v>3.63</v>
      </c>
      <c r="K100" s="432">
        <v>3.629</v>
      </c>
      <c r="L100" s="432"/>
    </row>
    <row r="101" spans="1:12" ht="13.5" customHeight="1">
      <c r="A101" s="129">
        <v>975</v>
      </c>
      <c r="B101" s="238">
        <v>5137</v>
      </c>
      <c r="C101" s="238">
        <v>6171</v>
      </c>
      <c r="D101" s="87"/>
      <c r="E101" s="87">
        <v>27003</v>
      </c>
      <c r="F101" s="554" t="s">
        <v>865</v>
      </c>
      <c r="G101" s="147"/>
      <c r="H101" s="457"/>
      <c r="I101" s="457"/>
      <c r="J101" s="141">
        <v>36.3</v>
      </c>
      <c r="K101" s="432">
        <v>36.3</v>
      </c>
      <c r="L101" s="432"/>
    </row>
    <row r="102" spans="1:12" ht="13.5" customHeight="1">
      <c r="A102" s="39">
        <v>975</v>
      </c>
      <c r="B102" s="238"/>
      <c r="C102" s="238"/>
      <c r="D102" s="87"/>
      <c r="E102" s="163"/>
      <c r="F102" s="553" t="s">
        <v>867</v>
      </c>
      <c r="G102" s="142">
        <f>SUM(G99:G101)</f>
        <v>36.3</v>
      </c>
      <c r="H102" s="462">
        <f>SUM(H99:H101)</f>
        <v>36.3</v>
      </c>
      <c r="I102" s="438">
        <f>I99</f>
        <v>0</v>
      </c>
      <c r="J102" s="142">
        <f>SUM(J100:J101)</f>
        <v>39.93</v>
      </c>
      <c r="K102" s="433">
        <f>SUM(K100:K101)</f>
        <v>39.928999999999995</v>
      </c>
      <c r="L102" s="433">
        <f>L100+L101</f>
        <v>0</v>
      </c>
    </row>
    <row r="103" spans="1:12" ht="1.5" customHeight="1">
      <c r="A103" s="49"/>
      <c r="B103" s="526"/>
      <c r="C103" s="526"/>
      <c r="D103" s="193"/>
      <c r="E103" s="527"/>
      <c r="F103" s="529"/>
      <c r="G103" s="143"/>
      <c r="H103" s="471"/>
      <c r="I103" s="549"/>
      <c r="J103" s="143"/>
      <c r="K103" s="434"/>
      <c r="L103" s="434"/>
    </row>
    <row r="104" spans="1:12" ht="12.75" customHeight="1">
      <c r="A104" s="33">
        <v>14</v>
      </c>
      <c r="B104" s="238">
        <v>2329</v>
      </c>
      <c r="C104" s="238">
        <v>6171</v>
      </c>
      <c r="D104" s="87"/>
      <c r="E104" s="163"/>
      <c r="F104" s="553" t="s">
        <v>997</v>
      </c>
      <c r="G104" s="141">
        <v>0</v>
      </c>
      <c r="H104" s="466">
        <v>0</v>
      </c>
      <c r="I104" s="466">
        <v>42</v>
      </c>
      <c r="J104" s="346"/>
      <c r="K104" s="440"/>
      <c r="L104" s="440"/>
    </row>
    <row r="105" spans="1:12" ht="12.75" customHeight="1">
      <c r="A105" s="33">
        <v>14</v>
      </c>
      <c r="B105" s="238">
        <v>5139</v>
      </c>
      <c r="C105" s="238">
        <v>6171</v>
      </c>
      <c r="D105" s="87"/>
      <c r="E105" s="163"/>
      <c r="F105" s="553" t="s">
        <v>999</v>
      </c>
      <c r="G105" s="603"/>
      <c r="H105" s="604"/>
      <c r="I105" s="605"/>
      <c r="J105" s="142"/>
      <c r="K105" s="433"/>
      <c r="L105" s="433"/>
    </row>
    <row r="106" spans="1:12" ht="12.75" customHeight="1">
      <c r="A106" s="33">
        <v>14</v>
      </c>
      <c r="B106" s="238">
        <v>5169</v>
      </c>
      <c r="C106" s="238">
        <v>6171</v>
      </c>
      <c r="D106" s="87"/>
      <c r="E106" s="163"/>
      <c r="F106" s="553" t="s">
        <v>998</v>
      </c>
      <c r="G106" s="603"/>
      <c r="H106" s="604"/>
      <c r="I106" s="605"/>
      <c r="J106" s="141">
        <v>0</v>
      </c>
      <c r="K106" s="432">
        <v>0</v>
      </c>
      <c r="L106" s="432">
        <v>192</v>
      </c>
    </row>
    <row r="107" spans="1:12" ht="12.75" customHeight="1">
      <c r="A107" s="103">
        <v>14</v>
      </c>
      <c r="B107" s="526">
        <v>5175</v>
      </c>
      <c r="C107" s="526">
        <v>6171</v>
      </c>
      <c r="D107" s="193"/>
      <c r="E107" s="527"/>
      <c r="F107" s="529" t="s">
        <v>1000</v>
      </c>
      <c r="G107" s="603"/>
      <c r="H107" s="604"/>
      <c r="I107" s="605"/>
      <c r="J107" s="143"/>
      <c r="K107" s="434"/>
      <c r="L107" s="434"/>
    </row>
    <row r="108" spans="1:12" ht="12.75" customHeight="1">
      <c r="A108" s="39">
        <v>14</v>
      </c>
      <c r="B108" s="238"/>
      <c r="C108" s="238"/>
      <c r="D108" s="87"/>
      <c r="E108" s="163"/>
      <c r="F108" s="607" t="s">
        <v>1001</v>
      </c>
      <c r="G108" s="142">
        <f>G104</f>
        <v>0</v>
      </c>
      <c r="H108" s="462">
        <f>H104</f>
        <v>0</v>
      </c>
      <c r="I108" s="462">
        <f>I104</f>
        <v>42</v>
      </c>
      <c r="J108" s="142">
        <f>J105+J106+J107</f>
        <v>0</v>
      </c>
      <c r="K108" s="433">
        <f>K105+K106+K107</f>
        <v>0</v>
      </c>
      <c r="L108" s="433">
        <f>SUM(L105:L107)</f>
        <v>192</v>
      </c>
    </row>
    <row r="109" spans="1:12" ht="1.5" customHeight="1" thickBot="1">
      <c r="A109" s="9"/>
      <c r="B109" s="601"/>
      <c r="C109" s="601"/>
      <c r="D109" s="164"/>
      <c r="E109" s="162"/>
      <c r="F109" s="602"/>
      <c r="G109" s="603"/>
      <c r="H109" s="604"/>
      <c r="I109" s="605"/>
      <c r="J109" s="603"/>
      <c r="K109" s="509"/>
      <c r="L109" s="606"/>
    </row>
    <row r="110" spans="1:12" ht="13.5" thickBot="1">
      <c r="A110" s="3"/>
      <c r="B110" s="303"/>
      <c r="C110" s="303"/>
      <c r="D110" s="165"/>
      <c r="E110" s="165"/>
      <c r="F110" s="290" t="s">
        <v>162</v>
      </c>
      <c r="G110" s="99">
        <f>G92+G83+G102+G108</f>
        <v>47.3</v>
      </c>
      <c r="H110" s="435">
        <f>H92+H83+H102+H108</f>
        <v>49.161</v>
      </c>
      <c r="I110" s="435">
        <f>I92+I83+I102+I108</f>
        <v>42</v>
      </c>
      <c r="J110" s="528">
        <f>SUM(J93+J91+J90+J89+J84+J85+J86+J94+J96+J97+J102+J108+J88)</f>
        <v>2034.93</v>
      </c>
      <c r="K110" s="435">
        <f>K84+K85+K86+K89+K90+K91+K93+K94+K96+K97+K102+K108+K88</f>
        <v>567.963</v>
      </c>
      <c r="L110" s="583">
        <f>L84+L85+L86+L89+L90+L91+L93+L94+L96+L97+L102+L108</f>
        <v>754</v>
      </c>
    </row>
    <row r="111" spans="1:10" ht="3.75" customHeight="1" thickBot="1">
      <c r="A111" s="4"/>
      <c r="B111" s="319"/>
      <c r="C111" s="319"/>
      <c r="D111" s="162"/>
      <c r="E111" s="162"/>
      <c r="F111" s="11"/>
      <c r="G111" s="152"/>
      <c r="H111" s="460"/>
      <c r="I111" s="460"/>
      <c r="J111" s="152"/>
    </row>
    <row r="112" spans="1:12" ht="13.5" thickBot="1">
      <c r="A112" s="4"/>
      <c r="B112" s="305"/>
      <c r="C112" s="305"/>
      <c r="D112" s="196"/>
      <c r="E112" s="196"/>
      <c r="F112" s="333" t="s">
        <v>440</v>
      </c>
      <c r="G112" s="94">
        <f>SUM(G81+G77+G40+G110)</f>
        <v>332.71999999999997</v>
      </c>
      <c r="H112" s="441">
        <f>H40+H77+H110</f>
        <v>329.579</v>
      </c>
      <c r="I112" s="441">
        <f>I40+I77+I110</f>
        <v>186</v>
      </c>
      <c r="J112" s="234">
        <f>SUM(J110+J48+J40+J77+J81)</f>
        <v>60676.27</v>
      </c>
      <c r="K112" s="441">
        <f>K40+K48+K77+K81+K110</f>
        <v>48291.86999999999</v>
      </c>
      <c r="L112" s="584">
        <f>L40+L48+L77+L81+L110</f>
        <v>68137.186</v>
      </c>
    </row>
    <row r="113" spans="1:10" ht="3.75" customHeight="1" thickBot="1">
      <c r="A113" s="4"/>
      <c r="B113" s="303"/>
      <c r="C113" s="303"/>
      <c r="D113" s="165"/>
      <c r="E113" s="165"/>
      <c r="F113" s="9"/>
      <c r="G113" s="51"/>
      <c r="H113" s="453"/>
      <c r="I113" s="453"/>
      <c r="J113" s="140"/>
    </row>
    <row r="114" spans="1:10" ht="13.5" thickBot="1">
      <c r="A114" s="5">
        <v>2</v>
      </c>
      <c r="B114" s="296"/>
      <c r="C114" s="296"/>
      <c r="D114" s="161"/>
      <c r="E114" s="161"/>
      <c r="F114" s="6" t="s">
        <v>917</v>
      </c>
      <c r="J114" s="140"/>
    </row>
    <row r="115" spans="1:12" ht="12.75">
      <c r="A115" s="53">
        <v>38</v>
      </c>
      <c r="B115" s="304">
        <v>5213</v>
      </c>
      <c r="C115" s="304">
        <v>3313</v>
      </c>
      <c r="D115" s="197"/>
      <c r="E115" s="197"/>
      <c r="F115" s="118" t="s">
        <v>406</v>
      </c>
      <c r="G115" s="51"/>
      <c r="H115" s="453"/>
      <c r="I115" s="453"/>
      <c r="J115" s="219">
        <v>750</v>
      </c>
      <c r="K115" s="433">
        <v>750</v>
      </c>
      <c r="L115" s="433">
        <v>750</v>
      </c>
    </row>
    <row r="116" spans="1:12" ht="2.25" customHeight="1">
      <c r="A116" s="55"/>
      <c r="B116" s="302"/>
      <c r="C116" s="302"/>
      <c r="D116" s="111"/>
      <c r="E116" s="111"/>
      <c r="F116" s="39"/>
      <c r="G116" s="51"/>
      <c r="H116" s="453"/>
      <c r="I116" s="453"/>
      <c r="J116" s="219"/>
      <c r="K116" s="433"/>
      <c r="L116" s="432"/>
    </row>
    <row r="117" spans="1:12" ht="12.75">
      <c r="A117" s="55">
        <v>39</v>
      </c>
      <c r="B117" s="276">
        <v>5221</v>
      </c>
      <c r="C117" s="276">
        <v>3311</v>
      </c>
      <c r="D117" s="86"/>
      <c r="E117" s="86"/>
      <c r="F117" s="77" t="s">
        <v>407</v>
      </c>
      <c r="G117" s="169"/>
      <c r="H117" s="464"/>
      <c r="I117" s="464"/>
      <c r="J117" s="219">
        <v>7288</v>
      </c>
      <c r="K117" s="433">
        <v>7288</v>
      </c>
      <c r="L117" s="433">
        <v>7288</v>
      </c>
    </row>
    <row r="118" spans="1:12" ht="12.75">
      <c r="A118" s="55">
        <v>39</v>
      </c>
      <c r="B118" s="276">
        <v>5221</v>
      </c>
      <c r="C118" s="276">
        <v>3311</v>
      </c>
      <c r="D118" s="86"/>
      <c r="E118" s="86"/>
      <c r="F118" s="77" t="s">
        <v>86</v>
      </c>
      <c r="G118" s="169"/>
      <c r="H118" s="464"/>
      <c r="I118" s="464"/>
      <c r="J118" s="219">
        <v>0</v>
      </c>
      <c r="K118" s="433">
        <v>0</v>
      </c>
      <c r="L118" s="433">
        <v>3851</v>
      </c>
    </row>
    <row r="119" spans="1:12" ht="1.5" customHeight="1">
      <c r="A119" s="55"/>
      <c r="B119" s="276"/>
      <c r="C119" s="276"/>
      <c r="D119" s="86"/>
      <c r="E119" s="86"/>
      <c r="F119" s="78"/>
      <c r="G119" s="233"/>
      <c r="H119" s="465"/>
      <c r="I119" s="465"/>
      <c r="J119" s="219"/>
      <c r="K119" s="433"/>
      <c r="L119" s="432"/>
    </row>
    <row r="120" spans="1:12" ht="12.75" customHeight="1">
      <c r="A120" s="16">
        <v>40</v>
      </c>
      <c r="B120" s="276">
        <v>4116</v>
      </c>
      <c r="C120" s="276"/>
      <c r="D120" s="86"/>
      <c r="E120" s="86">
        <v>34053</v>
      </c>
      <c r="F120" s="33" t="s">
        <v>941</v>
      </c>
      <c r="G120" s="141">
        <v>19</v>
      </c>
      <c r="H120" s="466">
        <v>19</v>
      </c>
      <c r="I120" s="466">
        <v>0</v>
      </c>
      <c r="J120" s="256"/>
      <c r="K120" s="443"/>
      <c r="L120" s="453"/>
    </row>
    <row r="121" spans="1:12" ht="12.75" customHeight="1">
      <c r="A121" s="16">
        <v>40</v>
      </c>
      <c r="B121" s="276">
        <v>4116</v>
      </c>
      <c r="C121" s="276"/>
      <c r="D121" s="86"/>
      <c r="E121" s="86">
        <v>34053</v>
      </c>
      <c r="F121" s="33" t="s">
        <v>942</v>
      </c>
      <c r="G121" s="150">
        <v>2</v>
      </c>
      <c r="H121" s="549">
        <v>2</v>
      </c>
      <c r="I121" s="549">
        <v>0</v>
      </c>
      <c r="J121" s="256"/>
      <c r="K121" s="443"/>
      <c r="L121" s="453"/>
    </row>
    <row r="122" spans="1:12" ht="12.75" customHeight="1">
      <c r="A122" s="16">
        <v>40</v>
      </c>
      <c r="B122" s="276">
        <v>5336</v>
      </c>
      <c r="C122" s="276">
        <v>3314</v>
      </c>
      <c r="D122" s="86"/>
      <c r="E122" s="86">
        <v>34053</v>
      </c>
      <c r="F122" s="33" t="s">
        <v>953</v>
      </c>
      <c r="G122" s="531"/>
      <c r="H122" s="534"/>
      <c r="I122" s="534"/>
      <c r="J122" s="158">
        <v>19</v>
      </c>
      <c r="K122" s="432">
        <v>19</v>
      </c>
      <c r="L122" s="432">
        <v>0</v>
      </c>
    </row>
    <row r="123" spans="1:12" ht="12.75" customHeight="1">
      <c r="A123" s="16">
        <v>40</v>
      </c>
      <c r="B123" s="276">
        <v>5336</v>
      </c>
      <c r="C123" s="276">
        <v>3314</v>
      </c>
      <c r="D123" s="86"/>
      <c r="E123" s="86">
        <v>34053</v>
      </c>
      <c r="F123" s="33" t="s">
        <v>954</v>
      </c>
      <c r="G123" s="391"/>
      <c r="H123" s="485"/>
      <c r="I123" s="485"/>
      <c r="J123" s="158">
        <v>2</v>
      </c>
      <c r="K123" s="432">
        <v>2</v>
      </c>
      <c r="L123" s="432">
        <v>0</v>
      </c>
    </row>
    <row r="124" spans="1:12" ht="12.75" customHeight="1">
      <c r="A124" s="16">
        <v>40</v>
      </c>
      <c r="B124" s="276">
        <v>4116</v>
      </c>
      <c r="C124" s="276"/>
      <c r="D124" s="86"/>
      <c r="E124" s="86">
        <v>34070</v>
      </c>
      <c r="F124" s="79" t="s">
        <v>500</v>
      </c>
      <c r="G124" s="154">
        <v>10</v>
      </c>
      <c r="H124" s="550">
        <v>10</v>
      </c>
      <c r="I124" s="550">
        <v>0</v>
      </c>
      <c r="J124" s="256"/>
      <c r="K124" s="443"/>
      <c r="L124" s="453"/>
    </row>
    <row r="125" spans="1:12" ht="12.75" customHeight="1">
      <c r="A125" s="16">
        <v>40</v>
      </c>
      <c r="B125" s="276">
        <v>5336</v>
      </c>
      <c r="C125" s="276">
        <v>3314</v>
      </c>
      <c r="D125" s="86"/>
      <c r="E125" s="86">
        <v>34070</v>
      </c>
      <c r="F125" s="79" t="s">
        <v>501</v>
      </c>
      <c r="G125" s="169"/>
      <c r="H125" s="464"/>
      <c r="I125" s="464"/>
      <c r="J125" s="158">
        <v>10</v>
      </c>
      <c r="K125" s="432">
        <v>10</v>
      </c>
      <c r="L125" s="432">
        <v>0</v>
      </c>
    </row>
    <row r="126" spans="1:10" ht="12.75">
      <c r="A126" s="16">
        <v>40</v>
      </c>
      <c r="B126" s="276">
        <v>4122</v>
      </c>
      <c r="C126" s="276"/>
      <c r="D126" s="86"/>
      <c r="E126" s="86">
        <v>744</v>
      </c>
      <c r="F126" s="79" t="s">
        <v>1041</v>
      </c>
      <c r="G126" s="141">
        <v>981</v>
      </c>
      <c r="H126" s="466">
        <v>981</v>
      </c>
      <c r="I126" s="466">
        <v>0</v>
      </c>
      <c r="J126" s="192"/>
    </row>
    <row r="127" spans="1:12" ht="12.75">
      <c r="A127" s="123">
        <v>40</v>
      </c>
      <c r="B127" s="276">
        <v>5336</v>
      </c>
      <c r="C127" s="276">
        <v>3314</v>
      </c>
      <c r="D127" s="86"/>
      <c r="E127" s="86">
        <v>744</v>
      </c>
      <c r="F127" s="79" t="s">
        <v>1052</v>
      </c>
      <c r="G127" s="147"/>
      <c r="H127" s="457"/>
      <c r="I127" s="457"/>
      <c r="J127" s="158">
        <v>981</v>
      </c>
      <c r="K127" s="432">
        <v>981</v>
      </c>
      <c r="L127" s="432">
        <v>0</v>
      </c>
    </row>
    <row r="128" spans="1:12" ht="12.75">
      <c r="A128" s="123">
        <v>40</v>
      </c>
      <c r="B128" s="276">
        <v>5331</v>
      </c>
      <c r="C128" s="276">
        <v>3314</v>
      </c>
      <c r="D128" s="86"/>
      <c r="E128" s="86"/>
      <c r="F128" s="79" t="s">
        <v>253</v>
      </c>
      <c r="G128" s="387"/>
      <c r="H128" s="467"/>
      <c r="I128" s="467"/>
      <c r="J128" s="158">
        <v>4670.71</v>
      </c>
      <c r="K128" s="432">
        <v>4660</v>
      </c>
      <c r="L128" s="432">
        <v>4780</v>
      </c>
    </row>
    <row r="129" spans="1:12" ht="12.75">
      <c r="A129" s="55">
        <v>40</v>
      </c>
      <c r="B129" s="276"/>
      <c r="C129" s="276"/>
      <c r="D129" s="86"/>
      <c r="E129" s="86"/>
      <c r="F129" s="77" t="s">
        <v>1050</v>
      </c>
      <c r="G129" s="93">
        <f>SUM(G120:G128)</f>
        <v>1012</v>
      </c>
      <c r="H129" s="438">
        <f>H126+H124+H121+H120</f>
        <v>1012</v>
      </c>
      <c r="I129" s="438">
        <f>I126+I124+I121+I120</f>
        <v>0</v>
      </c>
      <c r="J129" s="380">
        <f>SUM(J122:J128)</f>
        <v>5682.71</v>
      </c>
      <c r="K129" s="433">
        <f>SUM(K122:K128)</f>
        <v>5672</v>
      </c>
      <c r="L129" s="433">
        <f>SUM(L122:L128)</f>
        <v>4780</v>
      </c>
    </row>
    <row r="130" spans="1:12" ht="2.25" customHeight="1">
      <c r="A130" s="55"/>
      <c r="B130" s="276"/>
      <c r="C130" s="276"/>
      <c r="D130" s="86"/>
      <c r="E130" s="86"/>
      <c r="F130" s="39"/>
      <c r="G130" s="93"/>
      <c r="H130" s="438"/>
      <c r="I130" s="438"/>
      <c r="J130" s="219"/>
      <c r="K130" s="433"/>
      <c r="L130" s="432"/>
    </row>
    <row r="131" spans="1:10" ht="13.5" customHeight="1">
      <c r="A131" s="16">
        <v>41</v>
      </c>
      <c r="B131" s="328">
        <v>2229</v>
      </c>
      <c r="C131" s="276">
        <v>3319</v>
      </c>
      <c r="D131" s="86"/>
      <c r="E131" s="86"/>
      <c r="F131" s="33" t="s">
        <v>421</v>
      </c>
      <c r="G131" s="176">
        <v>0</v>
      </c>
      <c r="H131" s="454">
        <v>0</v>
      </c>
      <c r="I131" s="454">
        <v>20</v>
      </c>
      <c r="J131" s="256"/>
    </row>
    <row r="132" spans="1:12" ht="12.75">
      <c r="A132" s="16">
        <v>41</v>
      </c>
      <c r="B132" s="307">
        <v>5901</v>
      </c>
      <c r="C132" s="276">
        <v>3319</v>
      </c>
      <c r="D132" s="86"/>
      <c r="E132" s="86"/>
      <c r="F132" s="79" t="s">
        <v>980</v>
      </c>
      <c r="G132" s="51"/>
      <c r="H132" s="453"/>
      <c r="I132" s="453"/>
      <c r="J132" s="158">
        <v>20</v>
      </c>
      <c r="K132" s="432">
        <v>0</v>
      </c>
      <c r="L132" s="432">
        <v>1250</v>
      </c>
    </row>
    <row r="133" spans="1:12" ht="12.75">
      <c r="A133" s="16">
        <v>41</v>
      </c>
      <c r="B133" s="307">
        <v>5221</v>
      </c>
      <c r="C133" s="276">
        <v>3311</v>
      </c>
      <c r="D133" s="86"/>
      <c r="E133" s="86"/>
      <c r="F133" s="79" t="s">
        <v>271</v>
      </c>
      <c r="G133" s="51"/>
      <c r="H133" s="453"/>
      <c r="I133" s="453"/>
      <c r="J133" s="158">
        <v>17</v>
      </c>
      <c r="K133" s="432">
        <v>17</v>
      </c>
      <c r="L133" s="432"/>
    </row>
    <row r="134" spans="1:12" ht="12.75">
      <c r="A134" s="16">
        <v>41</v>
      </c>
      <c r="B134" s="307">
        <v>5222</v>
      </c>
      <c r="C134" s="276">
        <v>3311</v>
      </c>
      <c r="D134" s="86"/>
      <c r="E134" s="86"/>
      <c r="F134" s="79" t="s">
        <v>595</v>
      </c>
      <c r="G134" s="51"/>
      <c r="H134" s="453"/>
      <c r="I134" s="453"/>
      <c r="J134" s="158">
        <v>103</v>
      </c>
      <c r="K134" s="432">
        <v>84</v>
      </c>
      <c r="L134" s="432"/>
    </row>
    <row r="135" spans="1:12" ht="12.75">
      <c r="A135" s="16">
        <v>41</v>
      </c>
      <c r="B135" s="307">
        <v>5339</v>
      </c>
      <c r="C135" s="276">
        <v>3311</v>
      </c>
      <c r="D135" s="86"/>
      <c r="E135" s="86"/>
      <c r="F135" s="79" t="s">
        <v>272</v>
      </c>
      <c r="G135" s="51"/>
      <c r="H135" s="453"/>
      <c r="I135" s="453"/>
      <c r="J135" s="158">
        <v>26</v>
      </c>
      <c r="K135" s="432">
        <v>26</v>
      </c>
      <c r="L135" s="432"/>
    </row>
    <row r="136" spans="1:12" ht="12.75">
      <c r="A136" s="16">
        <v>41</v>
      </c>
      <c r="B136" s="307">
        <v>5212</v>
      </c>
      <c r="C136" s="276">
        <v>3312</v>
      </c>
      <c r="D136" s="86"/>
      <c r="E136" s="86"/>
      <c r="F136" s="88" t="s">
        <v>462</v>
      </c>
      <c r="G136" s="51"/>
      <c r="H136" s="453"/>
      <c r="I136" s="453"/>
      <c r="J136" s="158">
        <v>49</v>
      </c>
      <c r="K136" s="432">
        <v>49</v>
      </c>
      <c r="L136" s="432"/>
    </row>
    <row r="137" spans="1:12" ht="12.75">
      <c r="A137" s="16">
        <v>41</v>
      </c>
      <c r="B137" s="307">
        <v>5213</v>
      </c>
      <c r="C137" s="276">
        <v>3312</v>
      </c>
      <c r="D137" s="86"/>
      <c r="E137" s="86"/>
      <c r="F137" s="88" t="s">
        <v>457</v>
      </c>
      <c r="G137" s="51"/>
      <c r="H137" s="453"/>
      <c r="I137" s="453"/>
      <c r="J137" s="158">
        <v>60</v>
      </c>
      <c r="K137" s="432">
        <v>0</v>
      </c>
      <c r="L137" s="432"/>
    </row>
    <row r="138" spans="1:12" ht="12.75">
      <c r="A138" s="16">
        <v>41</v>
      </c>
      <c r="B138" s="307">
        <v>5222</v>
      </c>
      <c r="C138" s="276">
        <v>3312</v>
      </c>
      <c r="D138" s="86"/>
      <c r="E138" s="86"/>
      <c r="F138" s="88" t="s">
        <v>464</v>
      </c>
      <c r="G138" s="51"/>
      <c r="H138" s="453"/>
      <c r="I138" s="453"/>
      <c r="J138" s="158">
        <v>420</v>
      </c>
      <c r="K138" s="432">
        <v>420</v>
      </c>
      <c r="L138" s="432"/>
    </row>
    <row r="139" spans="1:12" ht="12.75">
      <c r="A139" s="16">
        <v>41</v>
      </c>
      <c r="B139" s="307">
        <v>5229</v>
      </c>
      <c r="C139" s="276">
        <v>3312</v>
      </c>
      <c r="D139" s="86"/>
      <c r="E139" s="86"/>
      <c r="F139" s="79" t="s">
        <v>498</v>
      </c>
      <c r="G139" s="51"/>
      <c r="H139" s="453"/>
      <c r="I139" s="453"/>
      <c r="J139" s="158">
        <v>180</v>
      </c>
      <c r="K139" s="432">
        <v>180</v>
      </c>
      <c r="L139" s="432"/>
    </row>
    <row r="140" spans="1:12" ht="12.75">
      <c r="A140" s="16">
        <v>41</v>
      </c>
      <c r="B140" s="307">
        <v>5339</v>
      </c>
      <c r="C140" s="276">
        <v>3312</v>
      </c>
      <c r="D140" s="86"/>
      <c r="E140" s="86"/>
      <c r="F140" s="79" t="s">
        <v>502</v>
      </c>
      <c r="G140" s="51"/>
      <c r="H140" s="453"/>
      <c r="I140" s="453"/>
      <c r="J140" s="158">
        <v>15</v>
      </c>
      <c r="K140" s="432">
        <v>15</v>
      </c>
      <c r="L140" s="432"/>
    </row>
    <row r="141" spans="1:12" ht="12.75">
      <c r="A141" s="16">
        <v>41</v>
      </c>
      <c r="B141" s="307">
        <v>5221</v>
      </c>
      <c r="C141" s="276">
        <v>3313</v>
      </c>
      <c r="D141" s="86"/>
      <c r="E141" s="86"/>
      <c r="F141" s="79" t="s">
        <v>499</v>
      </c>
      <c r="G141" s="51"/>
      <c r="H141" s="453"/>
      <c r="I141" s="453"/>
      <c r="J141" s="158">
        <v>40</v>
      </c>
      <c r="K141" s="432">
        <v>40</v>
      </c>
      <c r="L141" s="432"/>
    </row>
    <row r="142" spans="1:12" ht="12.75">
      <c r="A142" s="16">
        <v>41</v>
      </c>
      <c r="B142" s="307">
        <v>5222</v>
      </c>
      <c r="C142" s="276">
        <v>3313</v>
      </c>
      <c r="D142" s="86"/>
      <c r="E142" s="86"/>
      <c r="F142" s="79" t="s">
        <v>465</v>
      </c>
      <c r="G142" s="51"/>
      <c r="H142" s="453"/>
      <c r="I142" s="453"/>
      <c r="J142" s="158">
        <v>35</v>
      </c>
      <c r="K142" s="432">
        <v>0</v>
      </c>
      <c r="L142" s="432"/>
    </row>
    <row r="143" spans="1:12" ht="12.75">
      <c r="A143" s="16">
        <v>41</v>
      </c>
      <c r="B143" s="307">
        <v>5339</v>
      </c>
      <c r="C143" s="276">
        <v>3315</v>
      </c>
      <c r="D143" s="86"/>
      <c r="E143" s="86"/>
      <c r="F143" s="79" t="s">
        <v>488</v>
      </c>
      <c r="G143" s="51"/>
      <c r="H143" s="453"/>
      <c r="I143" s="453"/>
      <c r="J143" s="158">
        <v>30</v>
      </c>
      <c r="K143" s="432">
        <v>30</v>
      </c>
      <c r="L143" s="432"/>
    </row>
    <row r="144" spans="1:12" ht="12.75">
      <c r="A144" s="16">
        <v>41</v>
      </c>
      <c r="B144" s="307">
        <v>5222</v>
      </c>
      <c r="C144" s="276">
        <v>3316</v>
      </c>
      <c r="D144" s="86"/>
      <c r="E144" s="86"/>
      <c r="F144" s="88" t="s">
        <v>472</v>
      </c>
      <c r="G144" s="51"/>
      <c r="H144" s="453"/>
      <c r="I144" s="453"/>
      <c r="J144" s="158">
        <v>26</v>
      </c>
      <c r="K144" s="432">
        <v>26</v>
      </c>
      <c r="L144" s="432"/>
    </row>
    <row r="145" spans="1:12" ht="12.75">
      <c r="A145" s="16">
        <v>41</v>
      </c>
      <c r="B145" s="307">
        <v>5222</v>
      </c>
      <c r="C145" s="276">
        <v>3317</v>
      </c>
      <c r="D145" s="86"/>
      <c r="E145" s="86"/>
      <c r="F145" s="79" t="s">
        <v>601</v>
      </c>
      <c r="G145" s="51"/>
      <c r="H145" s="453"/>
      <c r="I145" s="453"/>
      <c r="J145" s="158">
        <v>5</v>
      </c>
      <c r="K145" s="432">
        <v>5</v>
      </c>
      <c r="L145" s="432"/>
    </row>
    <row r="146" spans="1:12" ht="12.75">
      <c r="A146" s="16">
        <v>41</v>
      </c>
      <c r="B146" s="307">
        <v>5339</v>
      </c>
      <c r="C146" s="276">
        <v>3317</v>
      </c>
      <c r="D146" s="86"/>
      <c r="E146" s="86"/>
      <c r="F146" s="79" t="s">
        <v>602</v>
      </c>
      <c r="G146" s="51"/>
      <c r="H146" s="453"/>
      <c r="I146" s="453"/>
      <c r="J146" s="158">
        <v>18</v>
      </c>
      <c r="K146" s="432">
        <v>18</v>
      </c>
      <c r="L146" s="432"/>
    </row>
    <row r="147" spans="1:12" ht="12.75">
      <c r="A147" s="16">
        <v>41</v>
      </c>
      <c r="B147" s="307">
        <v>5212</v>
      </c>
      <c r="C147" s="276">
        <v>3319</v>
      </c>
      <c r="D147" s="86"/>
      <c r="E147" s="86"/>
      <c r="F147" s="79" t="s">
        <v>489</v>
      </c>
      <c r="G147" s="51"/>
      <c r="H147" s="453"/>
      <c r="I147" s="453"/>
      <c r="J147" s="158">
        <v>16</v>
      </c>
      <c r="K147" s="432">
        <v>16</v>
      </c>
      <c r="L147" s="432"/>
    </row>
    <row r="148" spans="1:12" ht="12.75">
      <c r="A148" s="16">
        <v>41</v>
      </c>
      <c r="B148" s="307">
        <v>5221</v>
      </c>
      <c r="C148" s="276">
        <v>3319</v>
      </c>
      <c r="D148" s="86"/>
      <c r="E148" s="86"/>
      <c r="F148" s="79" t="s">
        <v>463</v>
      </c>
      <c r="G148" s="51"/>
      <c r="H148" s="453"/>
      <c r="I148" s="453"/>
      <c r="J148" s="158">
        <v>37</v>
      </c>
      <c r="K148" s="432">
        <v>37</v>
      </c>
      <c r="L148" s="432"/>
    </row>
    <row r="149" spans="1:12" ht="12.75">
      <c r="A149" s="16">
        <v>41</v>
      </c>
      <c r="B149" s="307">
        <v>5222</v>
      </c>
      <c r="C149" s="276">
        <v>3319</v>
      </c>
      <c r="D149" s="86"/>
      <c r="E149" s="86"/>
      <c r="F149" s="79" t="s">
        <v>470</v>
      </c>
      <c r="G149" s="51"/>
      <c r="H149" s="453"/>
      <c r="I149" s="453"/>
      <c r="J149" s="158">
        <v>16</v>
      </c>
      <c r="K149" s="432">
        <v>16</v>
      </c>
      <c r="L149" s="432"/>
    </row>
    <row r="150" spans="1:12" ht="12.75">
      <c r="A150" s="16">
        <v>41</v>
      </c>
      <c r="B150" s="307">
        <v>5331</v>
      </c>
      <c r="C150" s="276">
        <v>3319</v>
      </c>
      <c r="D150" s="86"/>
      <c r="E150" s="86"/>
      <c r="F150" s="79" t="s">
        <v>116</v>
      </c>
      <c r="G150" s="51"/>
      <c r="H150" s="453"/>
      <c r="I150" s="453"/>
      <c r="J150" s="158">
        <v>7</v>
      </c>
      <c r="K150" s="432">
        <v>0</v>
      </c>
      <c r="L150" s="432"/>
    </row>
    <row r="151" spans="1:12" ht="12.75">
      <c r="A151" s="16">
        <v>41</v>
      </c>
      <c r="B151" s="307">
        <v>5339</v>
      </c>
      <c r="C151" s="276">
        <v>3319</v>
      </c>
      <c r="D151" s="86"/>
      <c r="E151" s="86"/>
      <c r="F151" s="79" t="s">
        <v>471</v>
      </c>
      <c r="G151" s="51"/>
      <c r="H151" s="453"/>
      <c r="I151" s="453"/>
      <c r="J151" s="158">
        <v>37</v>
      </c>
      <c r="K151" s="432">
        <v>37</v>
      </c>
      <c r="L151" s="432"/>
    </row>
    <row r="152" spans="1:12" ht="12.75">
      <c r="A152" s="55">
        <v>41</v>
      </c>
      <c r="B152" s="307"/>
      <c r="C152" s="276"/>
      <c r="D152" s="86"/>
      <c r="E152" s="86"/>
      <c r="F152" s="77" t="s">
        <v>347</v>
      </c>
      <c r="G152" s="91">
        <f>SUM(G131:G132)</f>
        <v>0</v>
      </c>
      <c r="H152" s="433">
        <f>SUM(H131:H151)</f>
        <v>0</v>
      </c>
      <c r="I152" s="433">
        <f>SUM(I131:I151)</f>
        <v>20</v>
      </c>
      <c r="J152" s="91">
        <f>SUM(J132:J151)</f>
        <v>1157</v>
      </c>
      <c r="K152" s="433">
        <f>SUM(K132:K151)</f>
        <v>1016</v>
      </c>
      <c r="L152" s="433">
        <f>SUM(L132:L151)</f>
        <v>1250</v>
      </c>
    </row>
    <row r="153" spans="1:12" ht="1.5" customHeight="1">
      <c r="A153" s="55"/>
      <c r="B153" s="276"/>
      <c r="C153" s="276"/>
      <c r="D153" s="86"/>
      <c r="E153" s="86"/>
      <c r="F153" s="77"/>
      <c r="G153" s="91"/>
      <c r="H153" s="433"/>
      <c r="I153" s="433"/>
      <c r="J153" s="91"/>
      <c r="K153" s="433"/>
      <c r="L153" s="432"/>
    </row>
    <row r="154" spans="1:11" ht="12.75">
      <c r="A154" s="16">
        <v>42</v>
      </c>
      <c r="B154" s="276">
        <v>2111</v>
      </c>
      <c r="C154" s="276">
        <v>3319</v>
      </c>
      <c r="D154" s="86"/>
      <c r="E154" s="86"/>
      <c r="F154" s="33" t="s">
        <v>198</v>
      </c>
      <c r="G154" s="141">
        <v>40</v>
      </c>
      <c r="H154" s="466">
        <v>40</v>
      </c>
      <c r="I154" s="466">
        <v>40</v>
      </c>
      <c r="J154" s="192"/>
      <c r="K154" s="442"/>
    </row>
    <row r="155" spans="1:11" ht="12.75" customHeight="1">
      <c r="A155" s="69">
        <v>42</v>
      </c>
      <c r="B155" s="308">
        <v>2111</v>
      </c>
      <c r="C155" s="308">
        <v>3319</v>
      </c>
      <c r="D155" s="133"/>
      <c r="E155" s="133"/>
      <c r="F155" s="37" t="s">
        <v>316</v>
      </c>
      <c r="G155" s="154">
        <v>50</v>
      </c>
      <c r="H155" s="466">
        <v>50.82</v>
      </c>
      <c r="I155" s="466">
        <v>50</v>
      </c>
      <c r="J155" s="381"/>
      <c r="K155" s="442"/>
    </row>
    <row r="156" spans="1:12" ht="12.75">
      <c r="A156" s="16">
        <v>42</v>
      </c>
      <c r="B156" s="276">
        <v>5221</v>
      </c>
      <c r="C156" s="276">
        <v>3319</v>
      </c>
      <c r="D156" s="86"/>
      <c r="E156" s="86"/>
      <c r="F156" s="63" t="s">
        <v>586</v>
      </c>
      <c r="G156" s="51"/>
      <c r="H156" s="453"/>
      <c r="I156" s="453"/>
      <c r="J156" s="158">
        <v>100</v>
      </c>
      <c r="K156" s="432">
        <v>100</v>
      </c>
      <c r="L156" s="432">
        <v>100</v>
      </c>
    </row>
    <row r="157" spans="1:12" ht="12.75">
      <c r="A157" s="69">
        <v>42</v>
      </c>
      <c r="B157" s="308">
        <v>5169</v>
      </c>
      <c r="C157" s="308">
        <v>3319</v>
      </c>
      <c r="D157" s="133"/>
      <c r="E157" s="133"/>
      <c r="F157" s="33" t="s">
        <v>642</v>
      </c>
      <c r="G157" s="51"/>
      <c r="H157" s="453"/>
      <c r="I157" s="453"/>
      <c r="J157" s="158">
        <v>90</v>
      </c>
      <c r="K157" s="432">
        <v>90.106</v>
      </c>
      <c r="L157" s="432">
        <v>90</v>
      </c>
    </row>
    <row r="158" spans="1:12" ht="12.75">
      <c r="A158" s="55">
        <v>42</v>
      </c>
      <c r="B158" s="276"/>
      <c r="C158" s="276"/>
      <c r="D158" s="86"/>
      <c r="E158" s="86"/>
      <c r="F158" s="77" t="s">
        <v>312</v>
      </c>
      <c r="G158" s="91">
        <f>SUM(G154:G157)</f>
        <v>90</v>
      </c>
      <c r="H158" s="433">
        <f>SUM(H154:H157)</f>
        <v>90.82</v>
      </c>
      <c r="I158" s="433">
        <f>SUM(I154:I157)</f>
        <v>90</v>
      </c>
      <c r="J158" s="91">
        <f>SUM(J156:J157)</f>
        <v>190</v>
      </c>
      <c r="K158" s="433">
        <f>SUM(K156:K157)</f>
        <v>190.106</v>
      </c>
      <c r="L158" s="433">
        <f>SUM(L156:L157)</f>
        <v>190</v>
      </c>
    </row>
    <row r="159" spans="1:12" ht="2.25" customHeight="1">
      <c r="A159" s="55"/>
      <c r="B159" s="276"/>
      <c r="C159" s="276"/>
      <c r="D159" s="86"/>
      <c r="E159" s="86"/>
      <c r="F159" s="35"/>
      <c r="G159" s="142"/>
      <c r="H159" s="462"/>
      <c r="I159" s="462"/>
      <c r="J159" s="141"/>
      <c r="K159" s="433"/>
      <c r="L159" s="432"/>
    </row>
    <row r="160" spans="1:10" ht="12.75">
      <c r="A160" s="16">
        <v>52</v>
      </c>
      <c r="B160" s="276">
        <v>2111</v>
      </c>
      <c r="C160" s="276">
        <v>3319</v>
      </c>
      <c r="D160" s="86"/>
      <c r="E160" s="86"/>
      <c r="F160" s="37" t="s">
        <v>316</v>
      </c>
      <c r="G160" s="141">
        <v>300</v>
      </c>
      <c r="H160" s="466">
        <v>284.35</v>
      </c>
      <c r="I160" s="466">
        <v>300</v>
      </c>
      <c r="J160" s="147"/>
    </row>
    <row r="161" spans="1:10" ht="12.75">
      <c r="A161" s="16">
        <v>52</v>
      </c>
      <c r="B161" s="276">
        <v>2111</v>
      </c>
      <c r="C161" s="276">
        <v>3319</v>
      </c>
      <c r="D161" s="86"/>
      <c r="E161" s="86"/>
      <c r="F161" s="37" t="s">
        <v>198</v>
      </c>
      <c r="G161" s="141">
        <v>559</v>
      </c>
      <c r="H161" s="466">
        <v>575.084</v>
      </c>
      <c r="I161" s="466">
        <v>445</v>
      </c>
      <c r="J161" s="147"/>
    </row>
    <row r="162" spans="1:10" ht="12.75">
      <c r="A162" s="16">
        <v>52</v>
      </c>
      <c r="B162" s="276">
        <v>2131</v>
      </c>
      <c r="C162" s="276">
        <v>3319</v>
      </c>
      <c r="D162" s="86"/>
      <c r="E162" s="86"/>
      <c r="F162" s="125" t="s">
        <v>314</v>
      </c>
      <c r="G162" s="141">
        <v>360</v>
      </c>
      <c r="H162" s="466">
        <v>365.95</v>
      </c>
      <c r="I162" s="466">
        <v>360</v>
      </c>
      <c r="J162" s="147"/>
    </row>
    <row r="163" spans="1:12" ht="12.75">
      <c r="A163" s="16">
        <v>52</v>
      </c>
      <c r="B163" s="276">
        <v>5221</v>
      </c>
      <c r="C163" s="276">
        <v>3319</v>
      </c>
      <c r="D163" s="86"/>
      <c r="E163" s="86"/>
      <c r="F163" s="63" t="s">
        <v>589</v>
      </c>
      <c r="G163" s="51"/>
      <c r="H163" s="453"/>
      <c r="I163" s="453"/>
      <c r="J163" s="141">
        <v>400</v>
      </c>
      <c r="K163" s="432">
        <v>400</v>
      </c>
      <c r="L163" s="432">
        <v>550</v>
      </c>
    </row>
    <row r="164" spans="1:12" ht="12.75">
      <c r="A164" s="16">
        <v>52</v>
      </c>
      <c r="B164" s="276">
        <v>5154</v>
      </c>
      <c r="C164" s="276">
        <v>3319</v>
      </c>
      <c r="D164" s="86"/>
      <c r="E164" s="86"/>
      <c r="F164" s="63" t="s">
        <v>738</v>
      </c>
      <c r="G164" s="51"/>
      <c r="H164" s="453"/>
      <c r="I164" s="453"/>
      <c r="J164" s="141">
        <v>10</v>
      </c>
      <c r="K164" s="432">
        <v>7.235</v>
      </c>
      <c r="L164" s="432">
        <v>10</v>
      </c>
    </row>
    <row r="165" spans="1:12" ht="12.75">
      <c r="A165" s="16">
        <v>52</v>
      </c>
      <c r="B165" s="276">
        <v>5164</v>
      </c>
      <c r="C165" s="276">
        <v>3319</v>
      </c>
      <c r="D165" s="86"/>
      <c r="E165" s="86"/>
      <c r="F165" s="125" t="s">
        <v>748</v>
      </c>
      <c r="G165" s="51"/>
      <c r="H165" s="453"/>
      <c r="I165" s="453"/>
      <c r="J165" s="141">
        <v>85</v>
      </c>
      <c r="K165" s="432">
        <v>80</v>
      </c>
      <c r="L165" s="432">
        <v>85</v>
      </c>
    </row>
    <row r="166" spans="1:12" ht="12.75">
      <c r="A166" s="16">
        <v>52</v>
      </c>
      <c r="B166" s="276">
        <v>5169</v>
      </c>
      <c r="C166" s="276">
        <v>3319</v>
      </c>
      <c r="D166" s="86"/>
      <c r="E166" s="86"/>
      <c r="F166" s="125" t="s">
        <v>149</v>
      </c>
      <c r="G166" s="51"/>
      <c r="H166" s="453"/>
      <c r="I166" s="453"/>
      <c r="J166" s="141">
        <v>723</v>
      </c>
      <c r="K166" s="432">
        <v>686.235</v>
      </c>
      <c r="L166" s="432">
        <v>720</v>
      </c>
    </row>
    <row r="167" spans="1:12" ht="12.75">
      <c r="A167" s="55">
        <v>52</v>
      </c>
      <c r="B167" s="276"/>
      <c r="C167" s="276"/>
      <c r="D167" s="86"/>
      <c r="E167" s="86"/>
      <c r="F167" s="35" t="s">
        <v>315</v>
      </c>
      <c r="G167" s="91">
        <f>SUM(G160:G166)</f>
        <v>1219</v>
      </c>
      <c r="H167" s="433">
        <f>SUM(H160:H166)</f>
        <v>1225.384</v>
      </c>
      <c r="I167" s="433">
        <f>SUM(I160:I166)</f>
        <v>1105</v>
      </c>
      <c r="J167" s="91">
        <f>SUM(J163:J166)</f>
        <v>1218</v>
      </c>
      <c r="K167" s="433">
        <f>SUM(K163:K166)</f>
        <v>1173.47</v>
      </c>
      <c r="L167" s="433">
        <f>SUM(L163:L166)</f>
        <v>1365</v>
      </c>
    </row>
    <row r="168" spans="1:12" ht="2.25" customHeight="1">
      <c r="A168" s="55"/>
      <c r="B168" s="276"/>
      <c r="C168" s="276"/>
      <c r="D168" s="86"/>
      <c r="E168" s="86"/>
      <c r="F168" s="35"/>
      <c r="G168" s="142"/>
      <c r="H168" s="462"/>
      <c r="I168" s="462"/>
      <c r="J168" s="91"/>
      <c r="K168" s="433"/>
      <c r="L168" s="432"/>
    </row>
    <row r="169" spans="1:10" ht="12.75">
      <c r="A169" s="16">
        <v>56</v>
      </c>
      <c r="B169" s="276">
        <v>2111</v>
      </c>
      <c r="C169" s="276">
        <v>3319</v>
      </c>
      <c r="D169" s="86"/>
      <c r="E169" s="86"/>
      <c r="F169" s="37" t="s">
        <v>316</v>
      </c>
      <c r="G169" s="141">
        <v>242</v>
      </c>
      <c r="H169" s="466">
        <v>78.65</v>
      </c>
      <c r="I169" s="466">
        <v>240</v>
      </c>
      <c r="J169" s="147"/>
    </row>
    <row r="170" spans="1:10" ht="12.75">
      <c r="A170" s="54">
        <v>56</v>
      </c>
      <c r="B170" s="304">
        <v>2111</v>
      </c>
      <c r="C170" s="304">
        <v>3319</v>
      </c>
      <c r="D170" s="197"/>
      <c r="E170" s="197"/>
      <c r="F170" s="42" t="s">
        <v>198</v>
      </c>
      <c r="G170" s="141">
        <v>296</v>
      </c>
      <c r="H170" s="466">
        <v>302.5</v>
      </c>
      <c r="I170" s="466">
        <v>150</v>
      </c>
      <c r="J170" s="147"/>
    </row>
    <row r="171" spans="1:10" ht="12" customHeight="1">
      <c r="A171" s="16">
        <v>56</v>
      </c>
      <c r="B171" s="276">
        <v>2131</v>
      </c>
      <c r="C171" s="276">
        <v>3319</v>
      </c>
      <c r="D171" s="86"/>
      <c r="E171" s="86"/>
      <c r="F171" s="125" t="s">
        <v>314</v>
      </c>
      <c r="G171" s="141">
        <v>80</v>
      </c>
      <c r="H171" s="466">
        <v>81.45</v>
      </c>
      <c r="I171" s="466">
        <v>80</v>
      </c>
      <c r="J171" s="147"/>
    </row>
    <row r="172" spans="1:12" ht="12.75">
      <c r="A172" s="16">
        <v>56</v>
      </c>
      <c r="B172" s="276">
        <v>5221</v>
      </c>
      <c r="C172" s="276">
        <v>3319</v>
      </c>
      <c r="D172" s="86"/>
      <c r="E172" s="86"/>
      <c r="F172" s="63" t="s">
        <v>586</v>
      </c>
      <c r="G172" s="51"/>
      <c r="H172" s="453"/>
      <c r="I172" s="453"/>
      <c r="J172" s="141">
        <v>318</v>
      </c>
      <c r="K172" s="432">
        <v>318</v>
      </c>
      <c r="L172" s="432">
        <v>318</v>
      </c>
    </row>
    <row r="173" spans="1:12" ht="12.75">
      <c r="A173" s="16">
        <v>56</v>
      </c>
      <c r="B173" s="276">
        <v>5021</v>
      </c>
      <c r="C173" s="276">
        <v>3319</v>
      </c>
      <c r="D173" s="86"/>
      <c r="E173" s="86"/>
      <c r="F173" s="63" t="s">
        <v>710</v>
      </c>
      <c r="G173" s="51"/>
      <c r="H173" s="453"/>
      <c r="I173" s="453"/>
      <c r="J173" s="141">
        <v>2</v>
      </c>
      <c r="K173" s="432">
        <v>4.425</v>
      </c>
      <c r="L173" s="432">
        <v>2</v>
      </c>
    </row>
    <row r="174" spans="1:12" ht="12.75">
      <c r="A174" s="16">
        <v>56</v>
      </c>
      <c r="B174" s="276">
        <v>5154</v>
      </c>
      <c r="C174" s="276">
        <v>3319</v>
      </c>
      <c r="D174" s="86"/>
      <c r="E174" s="86"/>
      <c r="F174" s="63" t="s">
        <v>938</v>
      </c>
      <c r="G174" s="51"/>
      <c r="H174" s="453"/>
      <c r="I174" s="453"/>
      <c r="J174" s="141">
        <v>15</v>
      </c>
      <c r="K174" s="432">
        <v>4.566</v>
      </c>
      <c r="L174" s="432">
        <v>15</v>
      </c>
    </row>
    <row r="175" spans="1:12" ht="12.75">
      <c r="A175" s="16">
        <v>56</v>
      </c>
      <c r="B175" s="276">
        <v>5169</v>
      </c>
      <c r="C175" s="276">
        <v>3319</v>
      </c>
      <c r="D175" s="86"/>
      <c r="E175" s="86"/>
      <c r="F175" s="63" t="s">
        <v>690</v>
      </c>
      <c r="G175" s="51"/>
      <c r="H175" s="453"/>
      <c r="I175" s="453"/>
      <c r="J175" s="141">
        <v>230</v>
      </c>
      <c r="K175" s="432">
        <v>210.149</v>
      </c>
      <c r="L175" s="432">
        <v>230</v>
      </c>
    </row>
    <row r="176" spans="1:12" ht="12.75">
      <c r="A176" s="16">
        <v>56</v>
      </c>
      <c r="B176" s="276">
        <v>5175</v>
      </c>
      <c r="C176" s="276">
        <v>3319</v>
      </c>
      <c r="D176" s="86"/>
      <c r="E176" s="86"/>
      <c r="F176" s="33" t="s">
        <v>741</v>
      </c>
      <c r="G176" s="51"/>
      <c r="H176" s="453"/>
      <c r="I176" s="453"/>
      <c r="J176" s="141">
        <v>3</v>
      </c>
      <c r="K176" s="432">
        <v>0</v>
      </c>
      <c r="L176" s="432">
        <v>3</v>
      </c>
    </row>
    <row r="177" spans="1:12" ht="12.75">
      <c r="A177" s="55">
        <v>56</v>
      </c>
      <c r="B177" s="276"/>
      <c r="C177" s="276"/>
      <c r="D177" s="86"/>
      <c r="E177" s="86"/>
      <c r="F177" s="39" t="s">
        <v>242</v>
      </c>
      <c r="G177" s="91">
        <f>SUM(G169:G176)</f>
        <v>618</v>
      </c>
      <c r="H177" s="433">
        <f>SUM(H169:H176)</f>
        <v>462.59999999999997</v>
      </c>
      <c r="I177" s="433">
        <f>SUM(I169:I176)</f>
        <v>470</v>
      </c>
      <c r="J177" s="91">
        <f>SUM(J172:J176)</f>
        <v>568</v>
      </c>
      <c r="K177" s="433">
        <f>SUM(K172:K176)</f>
        <v>537.14</v>
      </c>
      <c r="L177" s="433">
        <f>SUM(L172:L176)</f>
        <v>568</v>
      </c>
    </row>
    <row r="178" spans="1:12" ht="2.25" customHeight="1">
      <c r="A178" s="55"/>
      <c r="B178" s="276"/>
      <c r="C178" s="276"/>
      <c r="D178" s="86"/>
      <c r="E178" s="86"/>
      <c r="F178" s="39"/>
      <c r="G178" s="142"/>
      <c r="H178" s="462"/>
      <c r="I178" s="462"/>
      <c r="J178" s="142"/>
      <c r="K178" s="433"/>
      <c r="L178" s="432"/>
    </row>
    <row r="179" spans="1:10" ht="12.75">
      <c r="A179" s="16">
        <v>57</v>
      </c>
      <c r="B179" s="276">
        <v>2111</v>
      </c>
      <c r="C179" s="276">
        <v>3319</v>
      </c>
      <c r="D179" s="86"/>
      <c r="E179" s="86"/>
      <c r="F179" s="125" t="s">
        <v>198</v>
      </c>
      <c r="G179" s="141">
        <v>85</v>
      </c>
      <c r="H179" s="466">
        <v>85.708</v>
      </c>
      <c r="I179" s="466">
        <v>85</v>
      </c>
      <c r="J179" s="147"/>
    </row>
    <row r="180" spans="1:10" ht="12.75">
      <c r="A180" s="54">
        <v>57</v>
      </c>
      <c r="B180" s="304">
        <v>2111</v>
      </c>
      <c r="C180" s="304">
        <v>3319</v>
      </c>
      <c r="D180" s="197"/>
      <c r="E180" s="197"/>
      <c r="F180" s="42" t="s">
        <v>316</v>
      </c>
      <c r="G180" s="141">
        <v>230</v>
      </c>
      <c r="H180" s="466">
        <v>114.95</v>
      </c>
      <c r="I180" s="466">
        <v>130</v>
      </c>
      <c r="J180" s="147"/>
    </row>
    <row r="181" spans="1:10" ht="12.75">
      <c r="A181" s="16">
        <v>57</v>
      </c>
      <c r="B181" s="276">
        <v>2229</v>
      </c>
      <c r="C181" s="276">
        <v>3319</v>
      </c>
      <c r="D181" s="86"/>
      <c r="E181" s="86"/>
      <c r="F181" s="37" t="s">
        <v>402</v>
      </c>
      <c r="G181" s="141">
        <v>0</v>
      </c>
      <c r="H181" s="466">
        <v>3.072</v>
      </c>
      <c r="I181" s="466">
        <v>0</v>
      </c>
      <c r="J181" s="147"/>
    </row>
    <row r="182" spans="1:12" ht="12.75">
      <c r="A182" s="54">
        <v>57</v>
      </c>
      <c r="B182" s="304">
        <v>5154</v>
      </c>
      <c r="C182" s="304">
        <v>3319</v>
      </c>
      <c r="D182" s="197"/>
      <c r="E182" s="197"/>
      <c r="F182" s="42" t="s">
        <v>938</v>
      </c>
      <c r="G182" s="147"/>
      <c r="H182" s="457"/>
      <c r="I182" s="457"/>
      <c r="J182" s="141">
        <v>5</v>
      </c>
      <c r="K182" s="432">
        <v>0</v>
      </c>
      <c r="L182" s="432">
        <v>5</v>
      </c>
    </row>
    <row r="183" spans="1:12" ht="12.75">
      <c r="A183" s="16">
        <v>57</v>
      </c>
      <c r="B183" s="276">
        <v>5221</v>
      </c>
      <c r="C183" s="276">
        <v>3319</v>
      </c>
      <c r="D183" s="86"/>
      <c r="E183" s="86"/>
      <c r="F183" s="63" t="s">
        <v>586</v>
      </c>
      <c r="G183" s="147"/>
      <c r="H183" s="457"/>
      <c r="I183" s="457"/>
      <c r="J183" s="141">
        <v>190</v>
      </c>
      <c r="K183" s="432">
        <v>0</v>
      </c>
      <c r="L183" s="432">
        <v>190</v>
      </c>
    </row>
    <row r="184" spans="1:12" ht="12.75">
      <c r="A184" s="16">
        <v>57</v>
      </c>
      <c r="B184" s="276">
        <v>5169</v>
      </c>
      <c r="C184" s="276">
        <v>3319</v>
      </c>
      <c r="D184" s="86"/>
      <c r="E184" s="86"/>
      <c r="F184" s="125" t="s">
        <v>642</v>
      </c>
      <c r="G184" s="147"/>
      <c r="H184" s="457"/>
      <c r="I184" s="457"/>
      <c r="J184" s="141">
        <v>130</v>
      </c>
      <c r="K184" s="432">
        <v>59.72</v>
      </c>
      <c r="L184" s="432">
        <v>130</v>
      </c>
    </row>
    <row r="185" spans="1:12" ht="12.75">
      <c r="A185" s="70">
        <v>57</v>
      </c>
      <c r="B185" s="308"/>
      <c r="C185" s="308"/>
      <c r="D185" s="133"/>
      <c r="E185" s="133"/>
      <c r="F185" s="49" t="s">
        <v>311</v>
      </c>
      <c r="G185" s="91">
        <f>SUM(G179:G184)</f>
        <v>315</v>
      </c>
      <c r="H185" s="433">
        <f>SUM(H179:H184)</f>
        <v>203.73000000000002</v>
      </c>
      <c r="I185" s="433">
        <f>SUM(I179:I184)</f>
        <v>215</v>
      </c>
      <c r="J185" s="91">
        <f>SUM(J182:J184)</f>
        <v>325</v>
      </c>
      <c r="K185" s="433">
        <f>SUM(K182:K184)</f>
        <v>59.72</v>
      </c>
      <c r="L185" s="433">
        <f>SUM(L182:L184)</f>
        <v>325</v>
      </c>
    </row>
    <row r="186" spans="1:12" ht="1.5" customHeight="1">
      <c r="A186" s="70"/>
      <c r="B186" s="308"/>
      <c r="C186" s="308"/>
      <c r="D186" s="133"/>
      <c r="E186" s="133"/>
      <c r="F186" s="49"/>
      <c r="G186" s="142"/>
      <c r="H186" s="462"/>
      <c r="I186" s="462"/>
      <c r="J186" s="142"/>
      <c r="K186" s="433"/>
      <c r="L186" s="432"/>
    </row>
    <row r="187" spans="1:10" ht="12.75">
      <c r="A187" s="70">
        <v>58</v>
      </c>
      <c r="B187" s="308">
        <v>2131</v>
      </c>
      <c r="C187" s="308">
        <v>2141</v>
      </c>
      <c r="D187" s="133"/>
      <c r="E187" s="133"/>
      <c r="F187" s="49" t="s">
        <v>185</v>
      </c>
      <c r="G187" s="142">
        <v>35</v>
      </c>
      <c r="H187" s="462">
        <v>37.8</v>
      </c>
      <c r="I187" s="462">
        <v>35</v>
      </c>
      <c r="J187" s="151"/>
    </row>
    <row r="188" spans="1:12" ht="12.75">
      <c r="A188" s="70">
        <v>58</v>
      </c>
      <c r="B188" s="308">
        <v>5169</v>
      </c>
      <c r="C188" s="308">
        <v>2141</v>
      </c>
      <c r="D188" s="133"/>
      <c r="E188" s="133"/>
      <c r="F188" s="49" t="s">
        <v>336</v>
      </c>
      <c r="G188" s="151"/>
      <c r="H188" s="463"/>
      <c r="I188" s="463"/>
      <c r="J188" s="143">
        <v>15</v>
      </c>
      <c r="K188" s="433">
        <v>7.7</v>
      </c>
      <c r="L188" s="433">
        <v>10</v>
      </c>
    </row>
    <row r="189" spans="1:12" ht="2.25" customHeight="1">
      <c r="A189" s="70"/>
      <c r="B189" s="308"/>
      <c r="C189" s="308"/>
      <c r="D189" s="133"/>
      <c r="E189" s="133"/>
      <c r="F189" s="49"/>
      <c r="G189" s="142"/>
      <c r="H189" s="462"/>
      <c r="I189" s="462"/>
      <c r="J189" s="142"/>
      <c r="K189" s="433"/>
      <c r="L189" s="432"/>
    </row>
    <row r="190" spans="1:11" ht="12.75" customHeight="1">
      <c r="A190" s="70">
        <v>83</v>
      </c>
      <c r="B190" s="308">
        <v>2111</v>
      </c>
      <c r="C190" s="308">
        <v>3319</v>
      </c>
      <c r="D190" s="133"/>
      <c r="E190" s="133"/>
      <c r="F190" s="96" t="s">
        <v>1043</v>
      </c>
      <c r="G190" s="142">
        <v>30</v>
      </c>
      <c r="H190" s="462">
        <v>53.656</v>
      </c>
      <c r="I190" s="462">
        <v>0</v>
      </c>
      <c r="J190" s="151"/>
      <c r="K190" s="443"/>
    </row>
    <row r="191" spans="1:11" ht="12.75" customHeight="1">
      <c r="A191" s="70">
        <v>83</v>
      </c>
      <c r="B191" s="308">
        <v>2111</v>
      </c>
      <c r="C191" s="308">
        <v>3319</v>
      </c>
      <c r="D191" s="133"/>
      <c r="E191" s="133"/>
      <c r="F191" s="96" t="s">
        <v>635</v>
      </c>
      <c r="G191" s="142">
        <v>5</v>
      </c>
      <c r="H191" s="462">
        <v>0</v>
      </c>
      <c r="I191" s="462">
        <v>35</v>
      </c>
      <c r="J191" s="151"/>
      <c r="K191" s="443"/>
    </row>
    <row r="192" spans="1:13" ht="12.75">
      <c r="A192" s="70">
        <v>83</v>
      </c>
      <c r="B192" s="308">
        <v>5169</v>
      </c>
      <c r="C192" s="308">
        <v>3319</v>
      </c>
      <c r="D192" s="133"/>
      <c r="E192" s="133"/>
      <c r="F192" s="49" t="s">
        <v>175</v>
      </c>
      <c r="G192" s="151"/>
      <c r="H192" s="463"/>
      <c r="I192" s="463"/>
      <c r="J192" s="142">
        <v>476</v>
      </c>
      <c r="K192" s="433">
        <v>211.02</v>
      </c>
      <c r="L192" s="433">
        <v>450</v>
      </c>
      <c r="M192" s="7"/>
    </row>
    <row r="193" spans="1:12" ht="12.75">
      <c r="A193" s="70">
        <v>83</v>
      </c>
      <c r="B193" s="308">
        <v>5221</v>
      </c>
      <c r="C193" s="308">
        <v>3319</v>
      </c>
      <c r="D193" s="133"/>
      <c r="E193" s="133"/>
      <c r="F193" s="49" t="s">
        <v>821</v>
      </c>
      <c r="G193" s="151"/>
      <c r="H193" s="463"/>
      <c r="I193" s="463"/>
      <c r="J193" s="142">
        <v>62</v>
      </c>
      <c r="K193" s="433">
        <v>0</v>
      </c>
      <c r="L193" s="433">
        <v>0</v>
      </c>
    </row>
    <row r="194" spans="1:12" ht="12.75">
      <c r="A194" s="70">
        <v>83</v>
      </c>
      <c r="B194" s="308">
        <v>5901</v>
      </c>
      <c r="C194" s="308">
        <v>3319</v>
      </c>
      <c r="D194" s="133"/>
      <c r="E194" s="133"/>
      <c r="F194" s="49" t="s">
        <v>691</v>
      </c>
      <c r="G194" s="151"/>
      <c r="H194" s="463"/>
      <c r="I194" s="463"/>
      <c r="J194" s="142">
        <v>167</v>
      </c>
      <c r="K194" s="433">
        <v>0</v>
      </c>
      <c r="L194" s="433">
        <v>0</v>
      </c>
    </row>
    <row r="195" spans="1:12" ht="1.5" customHeight="1">
      <c r="A195" s="70"/>
      <c r="B195" s="308"/>
      <c r="C195" s="308"/>
      <c r="D195" s="133"/>
      <c r="E195" s="133"/>
      <c r="F195" s="49"/>
      <c r="G195" s="142"/>
      <c r="H195" s="462"/>
      <c r="I195" s="462"/>
      <c r="J195" s="142"/>
      <c r="K195" s="433"/>
      <c r="L195" s="432"/>
    </row>
    <row r="196" spans="1:12" ht="12.75" customHeight="1">
      <c r="A196" s="221"/>
      <c r="B196" s="309"/>
      <c r="C196" s="309"/>
      <c r="D196" s="222"/>
      <c r="E196" s="222"/>
      <c r="F196" s="243" t="s">
        <v>963</v>
      </c>
      <c r="G196" s="220">
        <f>SUM(G185+G177+G167+G158+G187+G190+G191)</f>
        <v>2312</v>
      </c>
      <c r="H196" s="468">
        <f>H158+H167+H177+H185+H187+H190+H191</f>
        <v>2073.99</v>
      </c>
      <c r="I196" s="468">
        <f>I158+I167+I177+I185+I187+I190+I191</f>
        <v>1950</v>
      </c>
      <c r="J196" s="220">
        <f>SUM(J185+J177+J167+J158+J188+J192+J194+J193)</f>
        <v>3021</v>
      </c>
      <c r="K196" s="444">
        <f>K158+K167+K177+K185+K188+K192+K194+K193</f>
        <v>2179.156</v>
      </c>
      <c r="L196" s="444">
        <f>L158+L167+L177+L185+L188+L192+L194+L193</f>
        <v>2908</v>
      </c>
    </row>
    <row r="197" spans="1:12" ht="1.5" customHeight="1">
      <c r="A197" s="116"/>
      <c r="B197" s="318"/>
      <c r="C197" s="318"/>
      <c r="D197" s="193"/>
      <c r="E197" s="193"/>
      <c r="F197" s="372"/>
      <c r="G197" s="153"/>
      <c r="H197" s="469"/>
      <c r="I197" s="469"/>
      <c r="J197" s="153"/>
      <c r="K197" s="433"/>
      <c r="L197" s="432"/>
    </row>
    <row r="198" spans="1:10" ht="12.75" customHeight="1">
      <c r="A198" s="60">
        <v>43</v>
      </c>
      <c r="B198" s="310">
        <v>2321</v>
      </c>
      <c r="C198" s="310">
        <v>3319</v>
      </c>
      <c r="D198" s="87"/>
      <c r="E198" s="87"/>
      <c r="F198" s="63" t="s">
        <v>264</v>
      </c>
      <c r="G198" s="148">
        <v>100</v>
      </c>
      <c r="H198" s="455">
        <v>50</v>
      </c>
      <c r="I198" s="466">
        <v>0</v>
      </c>
      <c r="J198" s="373"/>
    </row>
    <row r="199" spans="1:10" ht="12.75" customHeight="1">
      <c r="A199" s="238">
        <v>43</v>
      </c>
      <c r="B199" s="310">
        <v>2111</v>
      </c>
      <c r="C199" s="310">
        <v>3319</v>
      </c>
      <c r="D199" s="87"/>
      <c r="E199" s="87"/>
      <c r="F199" s="63" t="s">
        <v>316</v>
      </c>
      <c r="G199" s="148">
        <v>82</v>
      </c>
      <c r="H199" s="455">
        <v>115.958</v>
      </c>
      <c r="I199" s="466">
        <v>0</v>
      </c>
      <c r="J199" s="232"/>
    </row>
    <row r="200" spans="1:10" ht="12.75" customHeight="1">
      <c r="A200" s="238">
        <v>43</v>
      </c>
      <c r="B200" s="310">
        <v>2111</v>
      </c>
      <c r="C200" s="310">
        <v>3319</v>
      </c>
      <c r="D200" s="87"/>
      <c r="E200" s="87"/>
      <c r="F200" s="63" t="s">
        <v>874</v>
      </c>
      <c r="G200" s="148">
        <v>38</v>
      </c>
      <c r="H200" s="455">
        <v>38</v>
      </c>
      <c r="I200" s="466">
        <v>0</v>
      </c>
      <c r="J200" s="232"/>
    </row>
    <row r="201" spans="1:10" ht="12.75" customHeight="1">
      <c r="A201" s="238">
        <v>43</v>
      </c>
      <c r="B201" s="310">
        <v>2131</v>
      </c>
      <c r="C201" s="310">
        <v>3319</v>
      </c>
      <c r="D201" s="87"/>
      <c r="E201" s="87"/>
      <c r="F201" s="63" t="s">
        <v>314</v>
      </c>
      <c r="G201" s="148">
        <v>30</v>
      </c>
      <c r="H201" s="455">
        <v>0</v>
      </c>
      <c r="I201" s="466">
        <v>0</v>
      </c>
      <c r="J201" s="374"/>
    </row>
    <row r="202" spans="1:12" ht="12.75" customHeight="1">
      <c r="A202" s="16">
        <v>43</v>
      </c>
      <c r="B202" s="276">
        <v>5021</v>
      </c>
      <c r="C202" s="276">
        <v>3319</v>
      </c>
      <c r="D202" s="86"/>
      <c r="E202" s="86"/>
      <c r="F202" s="33" t="s">
        <v>784</v>
      </c>
      <c r="G202" s="51"/>
      <c r="H202" s="453"/>
      <c r="I202" s="453"/>
      <c r="J202" s="141">
        <v>10</v>
      </c>
      <c r="K202" s="432">
        <v>5.12</v>
      </c>
      <c r="L202" s="432">
        <v>5</v>
      </c>
    </row>
    <row r="203" spans="1:12" ht="12.75" customHeight="1">
      <c r="A203" s="335">
        <v>43</v>
      </c>
      <c r="B203" s="276">
        <v>5169</v>
      </c>
      <c r="C203" s="276">
        <v>3319</v>
      </c>
      <c r="D203" s="86"/>
      <c r="E203" s="86"/>
      <c r="F203" s="33" t="s">
        <v>729</v>
      </c>
      <c r="G203" s="51"/>
      <c r="H203" s="453"/>
      <c r="I203" s="453"/>
      <c r="J203" s="154">
        <v>313</v>
      </c>
      <c r="K203" s="432">
        <v>220.322</v>
      </c>
      <c r="L203" s="432">
        <v>45</v>
      </c>
    </row>
    <row r="204" spans="1:12" ht="12.75" customHeight="1">
      <c r="A204" s="238">
        <v>43</v>
      </c>
      <c r="B204" s="310">
        <v>5175</v>
      </c>
      <c r="C204" s="310">
        <v>3319</v>
      </c>
      <c r="D204" s="87"/>
      <c r="E204" s="87"/>
      <c r="F204" s="119" t="s">
        <v>741</v>
      </c>
      <c r="G204" s="232"/>
      <c r="H204" s="456"/>
      <c r="I204" s="456"/>
      <c r="J204" s="148">
        <v>73</v>
      </c>
      <c r="K204" s="432">
        <v>72.88</v>
      </c>
      <c r="L204" s="432">
        <v>0</v>
      </c>
    </row>
    <row r="205" spans="1:12" ht="12.75">
      <c r="A205" s="16">
        <v>43</v>
      </c>
      <c r="B205" s="79">
        <v>5194</v>
      </c>
      <c r="C205" s="79">
        <v>3319</v>
      </c>
      <c r="D205" s="88"/>
      <c r="E205" s="88"/>
      <c r="F205" s="8" t="s">
        <v>742</v>
      </c>
      <c r="J205" s="90">
        <v>57</v>
      </c>
      <c r="K205" s="432">
        <v>56.489</v>
      </c>
      <c r="L205" s="432">
        <v>0</v>
      </c>
    </row>
    <row r="206" spans="1:12" ht="12.75">
      <c r="A206" s="55">
        <v>43</v>
      </c>
      <c r="B206" s="276"/>
      <c r="C206" s="276"/>
      <c r="D206" s="86"/>
      <c r="E206" s="86"/>
      <c r="F206" s="39" t="s">
        <v>313</v>
      </c>
      <c r="G206" s="91">
        <f>SUM(G198:G205)</f>
        <v>250</v>
      </c>
      <c r="H206" s="433">
        <f>SUM(H198:H205)</f>
        <v>203.958</v>
      </c>
      <c r="I206" s="433">
        <f>SUM(I198:I205)</f>
        <v>0</v>
      </c>
      <c r="J206" s="91">
        <f>SUM(J202:J205)</f>
        <v>453</v>
      </c>
      <c r="K206" s="433">
        <f>SUM(K202:K205)</f>
        <v>354.811</v>
      </c>
      <c r="L206" s="433">
        <f>SUM(L202:L205)</f>
        <v>50</v>
      </c>
    </row>
    <row r="207" spans="1:12" ht="2.25" customHeight="1">
      <c r="A207" s="55"/>
      <c r="B207" s="276"/>
      <c r="C207" s="276"/>
      <c r="D207" s="86"/>
      <c r="E207" s="86"/>
      <c r="F207" s="39"/>
      <c r="G207" s="142"/>
      <c r="H207" s="462"/>
      <c r="I207" s="462"/>
      <c r="J207" s="556"/>
      <c r="K207" s="434"/>
      <c r="L207" s="450"/>
    </row>
    <row r="208" spans="1:12" ht="12.75" customHeight="1">
      <c r="A208" s="16">
        <v>44</v>
      </c>
      <c r="B208" s="276">
        <v>2111</v>
      </c>
      <c r="C208" s="276">
        <v>3319</v>
      </c>
      <c r="D208" s="86"/>
      <c r="E208" s="86"/>
      <c r="F208" s="334" t="s">
        <v>266</v>
      </c>
      <c r="G208" s="141">
        <v>120</v>
      </c>
      <c r="H208" s="466">
        <v>0</v>
      </c>
      <c r="I208" s="466">
        <v>0</v>
      </c>
      <c r="J208" s="353"/>
      <c r="K208" s="525"/>
      <c r="L208" s="525"/>
    </row>
    <row r="209" spans="1:12" ht="12.75" customHeight="1">
      <c r="A209" s="123">
        <v>44</v>
      </c>
      <c r="B209" s="276">
        <v>5169</v>
      </c>
      <c r="C209" s="276">
        <v>3319</v>
      </c>
      <c r="D209" s="86"/>
      <c r="E209" s="86"/>
      <c r="F209" s="334" t="s">
        <v>973</v>
      </c>
      <c r="G209" s="147"/>
      <c r="H209" s="457"/>
      <c r="I209" s="457"/>
      <c r="J209" s="154">
        <v>157</v>
      </c>
      <c r="K209" s="451">
        <v>142.54</v>
      </c>
      <c r="L209" s="432">
        <v>0</v>
      </c>
    </row>
    <row r="210" spans="1:12" ht="12.75" customHeight="1">
      <c r="A210" s="55">
        <v>44</v>
      </c>
      <c r="B210" s="276"/>
      <c r="C210" s="276"/>
      <c r="D210" s="86"/>
      <c r="E210" s="86"/>
      <c r="F210" s="39" t="s">
        <v>972</v>
      </c>
      <c r="G210" s="142">
        <f>G208</f>
        <v>120</v>
      </c>
      <c r="H210" s="462">
        <f>H208</f>
        <v>0</v>
      </c>
      <c r="I210" s="462">
        <f>I208</f>
        <v>0</v>
      </c>
      <c r="J210" s="157">
        <f>J209</f>
        <v>157</v>
      </c>
      <c r="K210" s="433">
        <f>K209</f>
        <v>142.54</v>
      </c>
      <c r="L210" s="433">
        <f>L209</f>
        <v>0</v>
      </c>
    </row>
    <row r="211" spans="1:12" ht="2.25" customHeight="1">
      <c r="A211" s="55"/>
      <c r="B211" s="276"/>
      <c r="C211" s="276"/>
      <c r="D211" s="86"/>
      <c r="E211" s="86"/>
      <c r="F211" s="39"/>
      <c r="G211" s="142"/>
      <c r="H211" s="462"/>
      <c r="I211" s="462"/>
      <c r="J211" s="154"/>
      <c r="K211" s="433"/>
      <c r="L211" s="432"/>
    </row>
    <row r="212" spans="1:12" ht="13.5" customHeight="1">
      <c r="A212" s="18">
        <v>50</v>
      </c>
      <c r="B212" s="79">
        <v>5164</v>
      </c>
      <c r="C212" s="79">
        <v>3319</v>
      </c>
      <c r="D212" s="88"/>
      <c r="E212" s="86"/>
      <c r="F212" s="8" t="s">
        <v>367</v>
      </c>
      <c r="G212" s="51"/>
      <c r="H212" s="453"/>
      <c r="I212" s="453"/>
      <c r="J212" s="154">
        <v>1</v>
      </c>
      <c r="K212" s="432">
        <v>1</v>
      </c>
      <c r="L212" s="432">
        <v>0</v>
      </c>
    </row>
    <row r="213" spans="1:12" ht="12.75">
      <c r="A213" s="16">
        <v>50</v>
      </c>
      <c r="B213" s="276">
        <v>5175</v>
      </c>
      <c r="C213" s="276">
        <v>3319</v>
      </c>
      <c r="D213" s="86"/>
      <c r="E213" s="86"/>
      <c r="F213" s="33" t="s">
        <v>192</v>
      </c>
      <c r="G213" s="51"/>
      <c r="H213" s="453"/>
      <c r="I213" s="453"/>
      <c r="J213" s="154">
        <v>21</v>
      </c>
      <c r="K213" s="432">
        <v>20.475</v>
      </c>
      <c r="L213" s="432">
        <v>15</v>
      </c>
    </row>
    <row r="214" spans="1:12" ht="12.75">
      <c r="A214" s="16">
        <v>50</v>
      </c>
      <c r="B214" s="276">
        <v>5169</v>
      </c>
      <c r="C214" s="276">
        <v>3319</v>
      </c>
      <c r="D214" s="86"/>
      <c r="E214" s="86"/>
      <c r="F214" s="33" t="s">
        <v>140</v>
      </c>
      <c r="G214" s="51"/>
      <c r="H214" s="453"/>
      <c r="I214" s="453"/>
      <c r="J214" s="154">
        <v>13</v>
      </c>
      <c r="K214" s="432">
        <v>10.6</v>
      </c>
      <c r="L214" s="432">
        <v>50</v>
      </c>
    </row>
    <row r="215" spans="1:12" ht="12.75">
      <c r="A215" s="16">
        <v>50</v>
      </c>
      <c r="B215" s="276">
        <v>5194</v>
      </c>
      <c r="C215" s="276">
        <v>3319</v>
      </c>
      <c r="D215" s="86"/>
      <c r="E215" s="86"/>
      <c r="F215" s="33" t="s">
        <v>141</v>
      </c>
      <c r="G215" s="51"/>
      <c r="H215" s="453"/>
      <c r="I215" s="453"/>
      <c r="J215" s="154">
        <v>4</v>
      </c>
      <c r="K215" s="432">
        <v>3.72</v>
      </c>
      <c r="L215" s="432">
        <v>10</v>
      </c>
    </row>
    <row r="216" spans="1:12" ht="12.75">
      <c r="A216" s="55">
        <v>50</v>
      </c>
      <c r="B216" s="302"/>
      <c r="C216" s="302"/>
      <c r="D216" s="111"/>
      <c r="E216" s="111"/>
      <c r="F216" s="39" t="s">
        <v>142</v>
      </c>
      <c r="G216" s="51"/>
      <c r="H216" s="453"/>
      <c r="I216" s="453"/>
      <c r="J216" s="91">
        <f>SUM(J212:J215)</f>
        <v>39</v>
      </c>
      <c r="K216" s="433">
        <f>SUM(K212:K215)</f>
        <v>35.795</v>
      </c>
      <c r="L216" s="433">
        <f>SUM(L212:L215)</f>
        <v>75</v>
      </c>
    </row>
    <row r="217" spans="1:12" ht="2.25" customHeight="1">
      <c r="A217" s="55"/>
      <c r="B217" s="302"/>
      <c r="C217" s="302"/>
      <c r="D217" s="111"/>
      <c r="E217" s="111"/>
      <c r="F217" s="283"/>
      <c r="G217" s="51"/>
      <c r="H217" s="453"/>
      <c r="I217" s="578"/>
      <c r="J217" s="501"/>
      <c r="K217" s="433"/>
      <c r="L217" s="432"/>
    </row>
    <row r="218" spans="1:12" ht="12.75">
      <c r="A218" s="123">
        <v>66</v>
      </c>
      <c r="B218" s="276">
        <v>5901</v>
      </c>
      <c r="C218" s="276">
        <v>3391</v>
      </c>
      <c r="D218" s="111"/>
      <c r="E218" s="111"/>
      <c r="F218" s="33" t="s">
        <v>438</v>
      </c>
      <c r="G218" s="101"/>
      <c r="H218" s="443"/>
      <c r="I218" s="579"/>
      <c r="J218" s="545">
        <v>342</v>
      </c>
      <c r="K218" s="432">
        <v>0</v>
      </c>
      <c r="L218" s="432">
        <v>0</v>
      </c>
    </row>
    <row r="219" spans="1:12" ht="12" customHeight="1">
      <c r="A219" s="55">
        <v>66</v>
      </c>
      <c r="B219" s="302"/>
      <c r="C219" s="302"/>
      <c r="D219" s="111"/>
      <c r="E219" s="111"/>
      <c r="F219" s="39" t="s">
        <v>714</v>
      </c>
      <c r="G219" s="101"/>
      <c r="H219" s="443"/>
      <c r="I219" s="579"/>
      <c r="J219" s="546">
        <f>SUM(J218:J218)</f>
        <v>342</v>
      </c>
      <c r="K219" s="433">
        <f>SUM(K218)</f>
        <v>0</v>
      </c>
      <c r="L219" s="433">
        <f>SUM(L218)</f>
        <v>0</v>
      </c>
    </row>
    <row r="220" spans="1:12" ht="2.25" customHeight="1">
      <c r="A220" s="55"/>
      <c r="B220" s="302"/>
      <c r="C220" s="302"/>
      <c r="D220" s="111"/>
      <c r="E220" s="111"/>
      <c r="F220" s="39"/>
      <c r="G220" s="51"/>
      <c r="H220" s="453"/>
      <c r="I220" s="578"/>
      <c r="J220" s="501"/>
      <c r="K220" s="433"/>
      <c r="L220" s="432"/>
    </row>
    <row r="221" spans="1:12" ht="13.5" customHeight="1">
      <c r="A221" s="16">
        <v>68</v>
      </c>
      <c r="B221" s="276">
        <v>5901</v>
      </c>
      <c r="C221" s="276">
        <v>3391</v>
      </c>
      <c r="D221" s="86"/>
      <c r="E221" s="86"/>
      <c r="F221" s="63" t="s">
        <v>441</v>
      </c>
      <c r="G221" s="151"/>
      <c r="H221" s="463"/>
      <c r="I221" s="580"/>
      <c r="J221" s="545">
        <v>0</v>
      </c>
      <c r="K221" s="432">
        <v>0</v>
      </c>
      <c r="L221" s="432">
        <v>70</v>
      </c>
    </row>
    <row r="222" spans="1:12" ht="12.75">
      <c r="A222" s="16">
        <v>68</v>
      </c>
      <c r="B222" s="276">
        <v>5221</v>
      </c>
      <c r="C222" s="276">
        <v>3391</v>
      </c>
      <c r="D222" s="86"/>
      <c r="E222" s="197"/>
      <c r="F222" s="79" t="s">
        <v>1053</v>
      </c>
      <c r="G222" s="51"/>
      <c r="H222" s="453"/>
      <c r="I222" s="453"/>
      <c r="J222" s="141">
        <v>25</v>
      </c>
      <c r="K222" s="432">
        <v>25</v>
      </c>
      <c r="L222" s="432">
        <v>0</v>
      </c>
    </row>
    <row r="223" spans="1:12" ht="12.75">
      <c r="A223" s="16">
        <v>68</v>
      </c>
      <c r="B223" s="276">
        <v>5222</v>
      </c>
      <c r="C223" s="276">
        <v>3391</v>
      </c>
      <c r="D223" s="86"/>
      <c r="E223" s="197"/>
      <c r="F223" s="79" t="s">
        <v>1057</v>
      </c>
      <c r="G223" s="51"/>
      <c r="H223" s="453"/>
      <c r="I223" s="453"/>
      <c r="J223" s="141">
        <v>25</v>
      </c>
      <c r="K223" s="432">
        <v>0</v>
      </c>
      <c r="L223" s="432">
        <v>0</v>
      </c>
    </row>
    <row r="224" spans="1:12" ht="12" customHeight="1">
      <c r="A224" s="55">
        <v>68</v>
      </c>
      <c r="B224" s="276"/>
      <c r="C224" s="276"/>
      <c r="D224" s="86"/>
      <c r="E224" s="86"/>
      <c r="F224" s="61" t="s">
        <v>442</v>
      </c>
      <c r="G224" s="151"/>
      <c r="H224" s="463"/>
      <c r="I224" s="463"/>
      <c r="J224" s="91">
        <f>SUM(J221:J223)</f>
        <v>50</v>
      </c>
      <c r="K224" s="433">
        <f>SUM(K221:K223)</f>
        <v>25</v>
      </c>
      <c r="L224" s="433">
        <f>SUM(L221:L223)</f>
        <v>70</v>
      </c>
    </row>
    <row r="225" spans="1:12" ht="2.25" customHeight="1">
      <c r="A225" s="55"/>
      <c r="B225" s="276"/>
      <c r="C225" s="276"/>
      <c r="D225" s="86"/>
      <c r="E225" s="86"/>
      <c r="F225" s="80"/>
      <c r="G225" s="151"/>
      <c r="H225" s="463"/>
      <c r="I225" s="463"/>
      <c r="J225" s="157"/>
      <c r="K225" s="433"/>
      <c r="L225" s="432"/>
    </row>
    <row r="226" spans="1:12" ht="12.75">
      <c r="A226" s="55">
        <v>70</v>
      </c>
      <c r="B226" s="276">
        <v>5169</v>
      </c>
      <c r="C226" s="276">
        <v>3319</v>
      </c>
      <c r="D226" s="86"/>
      <c r="E226" s="86"/>
      <c r="F226" s="39" t="s">
        <v>171</v>
      </c>
      <c r="G226" s="151"/>
      <c r="H226" s="463"/>
      <c r="I226" s="463"/>
      <c r="J226" s="157">
        <v>15</v>
      </c>
      <c r="K226" s="433">
        <v>0</v>
      </c>
      <c r="L226" s="433">
        <v>15</v>
      </c>
    </row>
    <row r="227" spans="1:12" ht="2.25" customHeight="1">
      <c r="A227" s="55"/>
      <c r="B227" s="276"/>
      <c r="C227" s="276"/>
      <c r="D227" s="86"/>
      <c r="E227" s="86"/>
      <c r="F227" s="39"/>
      <c r="G227" s="151"/>
      <c r="H227" s="463"/>
      <c r="I227" s="463"/>
      <c r="J227" s="157"/>
      <c r="K227" s="433"/>
      <c r="L227" s="432"/>
    </row>
    <row r="228" spans="1:12" ht="12.75" customHeight="1">
      <c r="A228" s="16">
        <v>71</v>
      </c>
      <c r="B228" s="276">
        <v>5139</v>
      </c>
      <c r="C228" s="276">
        <v>3319</v>
      </c>
      <c r="D228" s="86"/>
      <c r="E228" s="86"/>
      <c r="F228" s="33" t="s">
        <v>145</v>
      </c>
      <c r="G228" s="151"/>
      <c r="H228" s="463"/>
      <c r="I228" s="463"/>
      <c r="J228" s="154">
        <v>3</v>
      </c>
      <c r="K228" s="432">
        <v>0.387</v>
      </c>
      <c r="L228" s="432">
        <v>3</v>
      </c>
    </row>
    <row r="229" spans="1:12" ht="12.75">
      <c r="A229" s="16">
        <v>71</v>
      </c>
      <c r="B229" s="276">
        <v>5169</v>
      </c>
      <c r="C229" s="276">
        <v>3319</v>
      </c>
      <c r="D229" s="86"/>
      <c r="E229" s="86"/>
      <c r="F229" s="33" t="s">
        <v>147</v>
      </c>
      <c r="G229" s="147"/>
      <c r="H229" s="457"/>
      <c r="I229" s="457"/>
      <c r="J229" s="154">
        <v>5</v>
      </c>
      <c r="K229" s="432">
        <v>0</v>
      </c>
      <c r="L229" s="432">
        <v>5</v>
      </c>
    </row>
    <row r="230" spans="1:12" ht="12.75">
      <c r="A230" s="53">
        <v>71</v>
      </c>
      <c r="B230" s="304"/>
      <c r="C230" s="304"/>
      <c r="D230" s="197"/>
      <c r="E230" s="197"/>
      <c r="F230" s="40" t="s">
        <v>144</v>
      </c>
      <c r="G230" s="147"/>
      <c r="H230" s="457"/>
      <c r="I230" s="457"/>
      <c r="J230" s="337">
        <f>SUM(J228:J229)</f>
        <v>8</v>
      </c>
      <c r="K230" s="433">
        <f>SUM(K228:K229)</f>
        <v>0.387</v>
      </c>
      <c r="L230" s="433">
        <f>SUM(L228:L229)</f>
        <v>8</v>
      </c>
    </row>
    <row r="231" spans="1:12" ht="2.25" customHeight="1">
      <c r="A231" s="53"/>
      <c r="B231" s="304"/>
      <c r="C231" s="304"/>
      <c r="D231" s="197"/>
      <c r="E231" s="197"/>
      <c r="F231" s="40"/>
      <c r="G231" s="147"/>
      <c r="H231" s="457"/>
      <c r="I231" s="457"/>
      <c r="J231" s="157"/>
      <c r="K231" s="433"/>
      <c r="L231" s="432"/>
    </row>
    <row r="232" spans="1:12" ht="12.75">
      <c r="A232" s="54">
        <v>72</v>
      </c>
      <c r="B232" s="304">
        <v>5229</v>
      </c>
      <c r="C232" s="304">
        <v>3329</v>
      </c>
      <c r="D232" s="197"/>
      <c r="E232" s="197"/>
      <c r="F232" s="34" t="s">
        <v>306</v>
      </c>
      <c r="G232" s="51"/>
      <c r="H232" s="453"/>
      <c r="I232" s="453"/>
      <c r="J232" s="154">
        <v>75</v>
      </c>
      <c r="K232" s="432">
        <v>75</v>
      </c>
      <c r="L232" s="432">
        <v>75</v>
      </c>
    </row>
    <row r="233" spans="1:12" ht="12.75">
      <c r="A233" s="16">
        <v>72</v>
      </c>
      <c r="B233" s="276">
        <v>5229</v>
      </c>
      <c r="C233" s="276">
        <v>3391</v>
      </c>
      <c r="D233" s="86"/>
      <c r="E233" s="86"/>
      <c r="F233" s="33" t="s">
        <v>858</v>
      </c>
      <c r="G233" s="51"/>
      <c r="H233" s="453"/>
      <c r="I233" s="453"/>
      <c r="J233" s="154">
        <v>40</v>
      </c>
      <c r="K233" s="432">
        <v>0</v>
      </c>
      <c r="L233" s="432">
        <v>40</v>
      </c>
    </row>
    <row r="234" spans="1:12" ht="12.75">
      <c r="A234" s="16">
        <v>72</v>
      </c>
      <c r="B234" s="276">
        <v>5229</v>
      </c>
      <c r="C234" s="276">
        <v>3329</v>
      </c>
      <c r="D234" s="86"/>
      <c r="E234" s="86"/>
      <c r="F234" s="33" t="s">
        <v>308</v>
      </c>
      <c r="G234" s="51"/>
      <c r="H234" s="453"/>
      <c r="I234" s="453"/>
      <c r="J234" s="154">
        <v>14</v>
      </c>
      <c r="K234" s="432">
        <v>13.253</v>
      </c>
      <c r="L234" s="432">
        <v>19</v>
      </c>
    </row>
    <row r="235" spans="1:12" ht="12.75">
      <c r="A235" s="16">
        <v>72</v>
      </c>
      <c r="B235" s="276">
        <v>5511</v>
      </c>
      <c r="C235" s="276">
        <v>3329</v>
      </c>
      <c r="D235" s="86"/>
      <c r="E235" s="86"/>
      <c r="F235" s="79" t="s">
        <v>307</v>
      </c>
      <c r="G235" s="51"/>
      <c r="H235" s="453"/>
      <c r="I235" s="453"/>
      <c r="J235" s="154">
        <v>59.13</v>
      </c>
      <c r="K235" s="432">
        <v>59.13</v>
      </c>
      <c r="L235" s="432">
        <v>59</v>
      </c>
    </row>
    <row r="236" spans="1:12" ht="12.75">
      <c r="A236" s="16">
        <v>72</v>
      </c>
      <c r="B236" s="276">
        <v>5229</v>
      </c>
      <c r="C236" s="276">
        <v>6171</v>
      </c>
      <c r="D236" s="86"/>
      <c r="E236" s="86"/>
      <c r="F236" s="79" t="s">
        <v>309</v>
      </c>
      <c r="G236" s="51"/>
      <c r="H236" s="453"/>
      <c r="I236" s="453"/>
      <c r="J236" s="154">
        <v>53</v>
      </c>
      <c r="K236" s="432">
        <v>52.359</v>
      </c>
      <c r="L236" s="432">
        <v>53</v>
      </c>
    </row>
    <row r="237" spans="1:12" ht="12.75">
      <c r="A237" s="16">
        <v>72</v>
      </c>
      <c r="B237" s="276">
        <v>5229</v>
      </c>
      <c r="C237" s="276">
        <v>2219</v>
      </c>
      <c r="D237" s="86"/>
      <c r="E237" s="86"/>
      <c r="F237" s="79" t="s">
        <v>1020</v>
      </c>
      <c r="G237" s="51"/>
      <c r="H237" s="453"/>
      <c r="I237" s="453"/>
      <c r="J237" s="154">
        <v>0</v>
      </c>
      <c r="K237" s="432">
        <v>0</v>
      </c>
      <c r="L237" s="432">
        <v>40</v>
      </c>
    </row>
    <row r="238" spans="1:12" ht="12.75">
      <c r="A238" s="86">
        <v>2152</v>
      </c>
      <c r="B238" s="276">
        <v>5329</v>
      </c>
      <c r="C238" s="276">
        <v>3729</v>
      </c>
      <c r="D238" s="86"/>
      <c r="E238" s="86"/>
      <c r="F238" s="79" t="s">
        <v>845</v>
      </c>
      <c r="G238" s="51"/>
      <c r="H238" s="453"/>
      <c r="I238" s="453"/>
      <c r="J238" s="154">
        <v>15</v>
      </c>
      <c r="K238" s="432">
        <v>0</v>
      </c>
      <c r="L238" s="432">
        <v>15</v>
      </c>
    </row>
    <row r="239" spans="1:12" ht="12.75">
      <c r="A239" s="55">
        <v>72</v>
      </c>
      <c r="B239" s="276"/>
      <c r="C239" s="276"/>
      <c r="D239" s="86"/>
      <c r="E239" s="86"/>
      <c r="F239" s="39" t="s">
        <v>310</v>
      </c>
      <c r="G239" s="51"/>
      <c r="H239" s="453"/>
      <c r="I239" s="453"/>
      <c r="J239" s="93">
        <f>SUM(J232:J238)</f>
        <v>256.13</v>
      </c>
      <c r="K239" s="433">
        <f>SUM(K232:K238)</f>
        <v>199.74200000000002</v>
      </c>
      <c r="L239" s="433">
        <f>SUM(L232:L238)</f>
        <v>301</v>
      </c>
    </row>
    <row r="240" spans="1:12" ht="2.25" customHeight="1">
      <c r="A240" s="55"/>
      <c r="B240" s="276"/>
      <c r="C240" s="276"/>
      <c r="D240" s="86"/>
      <c r="E240" s="86"/>
      <c r="F240" s="40"/>
      <c r="G240" s="51"/>
      <c r="H240" s="453"/>
      <c r="I240" s="453"/>
      <c r="J240" s="157"/>
      <c r="K240" s="433"/>
      <c r="L240" s="432"/>
    </row>
    <row r="241" spans="1:12" ht="12.75" customHeight="1">
      <c r="A241" s="16">
        <v>73</v>
      </c>
      <c r="B241" s="276">
        <v>5021</v>
      </c>
      <c r="C241" s="276">
        <v>3391</v>
      </c>
      <c r="D241" s="86"/>
      <c r="E241" s="86"/>
      <c r="F241" s="34" t="s">
        <v>710</v>
      </c>
      <c r="G241" s="51"/>
      <c r="H241" s="453"/>
      <c r="I241" s="453"/>
      <c r="J241" s="154">
        <v>0</v>
      </c>
      <c r="K241" s="432">
        <v>0</v>
      </c>
      <c r="L241" s="432">
        <v>5</v>
      </c>
    </row>
    <row r="242" spans="1:12" ht="12.75">
      <c r="A242" s="18">
        <v>73</v>
      </c>
      <c r="B242" s="276">
        <v>5169</v>
      </c>
      <c r="C242" s="276">
        <v>3391</v>
      </c>
      <c r="D242" s="86"/>
      <c r="E242" s="86"/>
      <c r="F242" s="32" t="s">
        <v>660</v>
      </c>
      <c r="G242" s="169"/>
      <c r="H242" s="464"/>
      <c r="I242" s="464"/>
      <c r="J242" s="154">
        <v>65</v>
      </c>
      <c r="K242" s="432">
        <v>45.823</v>
      </c>
      <c r="L242" s="432">
        <v>60</v>
      </c>
    </row>
    <row r="243" spans="1:12" ht="12.75">
      <c r="A243" s="18">
        <v>73</v>
      </c>
      <c r="B243" s="276">
        <v>5175</v>
      </c>
      <c r="C243" s="276">
        <v>3391</v>
      </c>
      <c r="D243" s="86"/>
      <c r="E243" s="86"/>
      <c r="F243" s="8" t="s">
        <v>741</v>
      </c>
      <c r="G243" s="51"/>
      <c r="H243" s="453"/>
      <c r="I243" s="453"/>
      <c r="J243" s="154">
        <v>20</v>
      </c>
      <c r="K243" s="432">
        <v>13.574</v>
      </c>
      <c r="L243" s="432">
        <v>20</v>
      </c>
    </row>
    <row r="244" spans="1:12" ht="12.75">
      <c r="A244" s="18">
        <v>73</v>
      </c>
      <c r="B244" s="276">
        <v>5194</v>
      </c>
      <c r="C244" s="276">
        <v>3391</v>
      </c>
      <c r="D244" s="86"/>
      <c r="E244" s="86"/>
      <c r="F244" s="8" t="s">
        <v>742</v>
      </c>
      <c r="G244" s="51"/>
      <c r="H244" s="453"/>
      <c r="I244" s="453"/>
      <c r="J244" s="154">
        <v>50</v>
      </c>
      <c r="K244" s="432">
        <v>22.081</v>
      </c>
      <c r="L244" s="432">
        <v>50</v>
      </c>
    </row>
    <row r="245" spans="1:12" ht="12.75">
      <c r="A245" s="55">
        <v>73</v>
      </c>
      <c r="B245" s="276"/>
      <c r="C245" s="276"/>
      <c r="D245" s="86"/>
      <c r="E245" s="86"/>
      <c r="F245" s="39" t="s">
        <v>785</v>
      </c>
      <c r="G245" s="151"/>
      <c r="H245" s="463"/>
      <c r="I245" s="463"/>
      <c r="J245" s="91">
        <f>SUM(J241:J244)</f>
        <v>135</v>
      </c>
      <c r="K245" s="433">
        <f>SUM(K241:K244)</f>
        <v>81.478</v>
      </c>
      <c r="L245" s="433">
        <f>SUM(L241:L244)</f>
        <v>135</v>
      </c>
    </row>
    <row r="246" spans="1:12" ht="2.25" customHeight="1">
      <c r="A246" s="55"/>
      <c r="B246" s="276"/>
      <c r="C246" s="276"/>
      <c r="D246" s="86"/>
      <c r="E246" s="86"/>
      <c r="F246" s="39"/>
      <c r="G246" s="51"/>
      <c r="H246" s="453"/>
      <c r="I246" s="453"/>
      <c r="J246" s="143"/>
      <c r="K246" s="434"/>
      <c r="L246" s="450"/>
    </row>
    <row r="247" spans="1:12" ht="12.75" customHeight="1">
      <c r="A247" s="16">
        <v>74</v>
      </c>
      <c r="B247" s="276">
        <v>2111</v>
      </c>
      <c r="C247" s="276">
        <v>3349</v>
      </c>
      <c r="D247" s="86"/>
      <c r="E247" s="86"/>
      <c r="F247" s="334" t="s">
        <v>797</v>
      </c>
      <c r="G247" s="90">
        <v>0</v>
      </c>
      <c r="H247" s="432">
        <v>36.3</v>
      </c>
      <c r="I247" s="432">
        <v>36</v>
      </c>
      <c r="J247" s="353"/>
      <c r="K247" s="525"/>
      <c r="L247" s="525"/>
    </row>
    <row r="248" spans="1:12" ht="12" customHeight="1">
      <c r="A248" s="276">
        <v>74</v>
      </c>
      <c r="B248" s="276">
        <v>5169</v>
      </c>
      <c r="C248" s="276">
        <v>2143</v>
      </c>
      <c r="D248" s="86"/>
      <c r="E248" s="86"/>
      <c r="F248" s="88" t="s">
        <v>411</v>
      </c>
      <c r="G248" s="51"/>
      <c r="H248" s="453"/>
      <c r="I248" s="453"/>
      <c r="J248" s="154">
        <v>94</v>
      </c>
      <c r="K248" s="451">
        <v>0</v>
      </c>
      <c r="L248" s="451">
        <v>140</v>
      </c>
    </row>
    <row r="249" spans="1:12" ht="12" customHeight="1">
      <c r="A249" s="276">
        <v>74</v>
      </c>
      <c r="B249" s="276">
        <v>5021</v>
      </c>
      <c r="C249" s="276">
        <v>2143</v>
      </c>
      <c r="D249" s="86"/>
      <c r="E249" s="86"/>
      <c r="F249" s="33" t="s">
        <v>710</v>
      </c>
      <c r="G249" s="51"/>
      <c r="H249" s="453"/>
      <c r="I249" s="453"/>
      <c r="J249" s="154">
        <v>15</v>
      </c>
      <c r="K249" s="432">
        <v>10.8</v>
      </c>
      <c r="L249" s="432">
        <v>15</v>
      </c>
    </row>
    <row r="250" spans="1:12" ht="12" customHeight="1">
      <c r="A250" s="276">
        <v>74</v>
      </c>
      <c r="B250" s="276">
        <v>5169</v>
      </c>
      <c r="C250" s="276">
        <v>3349</v>
      </c>
      <c r="D250" s="86"/>
      <c r="E250" s="86"/>
      <c r="F250" s="33" t="s">
        <v>798</v>
      </c>
      <c r="G250" s="51"/>
      <c r="H250" s="453"/>
      <c r="I250" s="453"/>
      <c r="J250" s="154">
        <v>0</v>
      </c>
      <c r="K250" s="432">
        <v>0</v>
      </c>
      <c r="L250" s="432">
        <v>60</v>
      </c>
    </row>
    <row r="251" spans="1:12" ht="12" customHeight="1">
      <c r="A251" s="123">
        <v>74</v>
      </c>
      <c r="B251" s="276">
        <v>5169</v>
      </c>
      <c r="C251" s="276">
        <v>3349</v>
      </c>
      <c r="D251" s="86"/>
      <c r="E251" s="86"/>
      <c r="F251" s="33" t="s">
        <v>932</v>
      </c>
      <c r="G251" s="51"/>
      <c r="H251" s="453"/>
      <c r="I251" s="453"/>
      <c r="J251" s="154">
        <v>130</v>
      </c>
      <c r="K251" s="432">
        <v>116.52</v>
      </c>
      <c r="L251" s="432">
        <v>50</v>
      </c>
    </row>
    <row r="252" spans="1:12" ht="12" customHeight="1">
      <c r="A252" s="284">
        <v>74</v>
      </c>
      <c r="B252" s="276">
        <v>5175</v>
      </c>
      <c r="C252" s="276">
        <v>3349</v>
      </c>
      <c r="D252" s="199"/>
      <c r="E252" s="86"/>
      <c r="F252" s="33" t="s">
        <v>392</v>
      </c>
      <c r="G252" s="51"/>
      <c r="H252" s="453"/>
      <c r="I252" s="453"/>
      <c r="J252" s="154">
        <v>3</v>
      </c>
      <c r="K252" s="432">
        <v>0</v>
      </c>
      <c r="L252" s="432">
        <v>3</v>
      </c>
    </row>
    <row r="253" spans="1:12" ht="12" customHeight="1">
      <c r="A253" s="284">
        <v>74</v>
      </c>
      <c r="B253" s="276">
        <v>5192</v>
      </c>
      <c r="C253" s="276">
        <v>3349</v>
      </c>
      <c r="D253" s="199"/>
      <c r="E253" s="86"/>
      <c r="F253" s="79" t="s">
        <v>436</v>
      </c>
      <c r="G253" s="51"/>
      <c r="H253" s="453"/>
      <c r="I253" s="453"/>
      <c r="J253" s="154">
        <v>5</v>
      </c>
      <c r="K253" s="432">
        <v>0</v>
      </c>
      <c r="L253" s="432">
        <v>5</v>
      </c>
    </row>
    <row r="254" spans="1:12" ht="12" customHeight="1">
      <c r="A254" s="284">
        <v>74</v>
      </c>
      <c r="B254" s="276">
        <v>5169</v>
      </c>
      <c r="C254" s="276">
        <v>3341</v>
      </c>
      <c r="D254" s="199"/>
      <c r="E254" s="86"/>
      <c r="F254" s="79" t="s">
        <v>1002</v>
      </c>
      <c r="G254" s="51"/>
      <c r="H254" s="453"/>
      <c r="I254" s="453"/>
      <c r="J254" s="154">
        <v>0</v>
      </c>
      <c r="K254" s="432">
        <v>0</v>
      </c>
      <c r="L254" s="432">
        <v>240</v>
      </c>
    </row>
    <row r="255" spans="1:12" ht="12" customHeight="1">
      <c r="A255" s="44">
        <v>74</v>
      </c>
      <c r="B255" s="276"/>
      <c r="C255" s="276"/>
      <c r="D255" s="199"/>
      <c r="E255" s="86"/>
      <c r="F255" s="39" t="s">
        <v>636</v>
      </c>
      <c r="G255" s="91">
        <f>G247</f>
        <v>0</v>
      </c>
      <c r="H255" s="433">
        <f>H247</f>
        <v>36.3</v>
      </c>
      <c r="I255" s="433">
        <f>I247</f>
        <v>36</v>
      </c>
      <c r="J255" s="91">
        <f>SUM(J248:J254)</f>
        <v>247</v>
      </c>
      <c r="K255" s="433">
        <f>SUM(K248:K254)</f>
        <v>127.32</v>
      </c>
      <c r="L255" s="433">
        <f>SUM(L248:L254)</f>
        <v>513</v>
      </c>
    </row>
    <row r="256" spans="1:12" ht="2.25" customHeight="1">
      <c r="A256" s="44"/>
      <c r="B256" s="276"/>
      <c r="C256" s="276"/>
      <c r="D256" s="199"/>
      <c r="E256" s="86"/>
      <c r="F256" s="33"/>
      <c r="G256" s="90"/>
      <c r="H256" s="432"/>
      <c r="I256" s="432"/>
      <c r="J256" s="157"/>
      <c r="K256" s="433"/>
      <c r="L256" s="432"/>
    </row>
    <row r="257" spans="1:12" ht="12.75">
      <c r="A257" s="16">
        <v>75</v>
      </c>
      <c r="B257" s="276">
        <v>5169</v>
      </c>
      <c r="C257" s="276">
        <v>3399</v>
      </c>
      <c r="D257" s="86"/>
      <c r="E257" s="86"/>
      <c r="F257" s="34" t="s">
        <v>807</v>
      </c>
      <c r="G257" s="51"/>
      <c r="H257" s="453"/>
      <c r="I257" s="453"/>
      <c r="J257" s="154">
        <v>25</v>
      </c>
      <c r="K257" s="432">
        <v>27.705</v>
      </c>
      <c r="L257" s="432">
        <v>25</v>
      </c>
    </row>
    <row r="258" spans="1:12" ht="12.75">
      <c r="A258" s="16">
        <v>75</v>
      </c>
      <c r="B258" s="276">
        <v>5175</v>
      </c>
      <c r="C258" s="276">
        <v>3399</v>
      </c>
      <c r="D258" s="86"/>
      <c r="E258" s="86"/>
      <c r="F258" s="33" t="s">
        <v>741</v>
      </c>
      <c r="G258" s="51"/>
      <c r="H258" s="453"/>
      <c r="I258" s="453"/>
      <c r="J258" s="154">
        <v>20</v>
      </c>
      <c r="K258" s="432">
        <v>14.646</v>
      </c>
      <c r="L258" s="432">
        <v>20</v>
      </c>
    </row>
    <row r="259" spans="1:12" ht="12.75">
      <c r="A259" s="16">
        <v>75</v>
      </c>
      <c r="B259" s="276">
        <v>5194</v>
      </c>
      <c r="C259" s="276">
        <v>3399</v>
      </c>
      <c r="D259" s="86"/>
      <c r="E259" s="86"/>
      <c r="F259" s="33" t="s">
        <v>742</v>
      </c>
      <c r="G259" s="51"/>
      <c r="H259" s="453"/>
      <c r="I259" s="453"/>
      <c r="J259" s="154">
        <v>40</v>
      </c>
      <c r="K259" s="432">
        <v>32.3</v>
      </c>
      <c r="L259" s="432">
        <v>40</v>
      </c>
    </row>
    <row r="260" spans="1:12" ht="12.75">
      <c r="A260" s="55">
        <v>75</v>
      </c>
      <c r="B260" s="276"/>
      <c r="C260" s="276"/>
      <c r="D260" s="86"/>
      <c r="E260" s="86"/>
      <c r="F260" s="39" t="s">
        <v>615</v>
      </c>
      <c r="G260" s="51"/>
      <c r="H260" s="453"/>
      <c r="I260" s="453"/>
      <c r="J260" s="91">
        <f>SUM(J257:J259)</f>
        <v>85</v>
      </c>
      <c r="K260" s="433">
        <f>SUM(K257:K259)</f>
        <v>74.651</v>
      </c>
      <c r="L260" s="433">
        <f>SUM(L257:L259)</f>
        <v>85</v>
      </c>
    </row>
    <row r="261" spans="1:12" ht="1.5" customHeight="1">
      <c r="A261" s="55"/>
      <c r="B261" s="276"/>
      <c r="C261" s="276"/>
      <c r="D261" s="86"/>
      <c r="E261" s="86"/>
      <c r="F261" s="283"/>
      <c r="G261" s="51"/>
      <c r="H261" s="453"/>
      <c r="I261" s="453"/>
      <c r="J261" s="157"/>
      <c r="K261" s="433"/>
      <c r="L261" s="432"/>
    </row>
    <row r="262" spans="1:12" ht="12.75">
      <c r="A262" s="18">
        <v>76</v>
      </c>
      <c r="B262" s="276">
        <v>5169</v>
      </c>
      <c r="C262" s="276">
        <v>3399</v>
      </c>
      <c r="D262" s="86"/>
      <c r="E262" s="86"/>
      <c r="F262" s="8" t="s">
        <v>660</v>
      </c>
      <c r="G262" s="51"/>
      <c r="H262" s="453"/>
      <c r="I262" s="453"/>
      <c r="J262" s="154">
        <v>114</v>
      </c>
      <c r="K262" s="432">
        <v>113.635</v>
      </c>
      <c r="L262" s="432">
        <v>120</v>
      </c>
    </row>
    <row r="263" spans="1:12" ht="12.75">
      <c r="A263" s="18">
        <v>76</v>
      </c>
      <c r="B263" s="276">
        <v>5175</v>
      </c>
      <c r="C263" s="276">
        <v>3399</v>
      </c>
      <c r="D263" s="86"/>
      <c r="E263" s="86"/>
      <c r="F263" s="8" t="s">
        <v>741</v>
      </c>
      <c r="G263" s="51"/>
      <c r="H263" s="453"/>
      <c r="I263" s="453"/>
      <c r="J263" s="154">
        <v>20</v>
      </c>
      <c r="K263" s="432">
        <v>9.485</v>
      </c>
      <c r="L263" s="432">
        <v>20</v>
      </c>
    </row>
    <row r="264" spans="1:12" ht="12.75">
      <c r="A264" s="18">
        <v>76</v>
      </c>
      <c r="B264" s="276">
        <v>5213</v>
      </c>
      <c r="C264" s="276">
        <v>3319</v>
      </c>
      <c r="D264" s="86"/>
      <c r="E264" s="86"/>
      <c r="F264" s="8" t="s">
        <v>931</v>
      </c>
      <c r="G264" s="51"/>
      <c r="H264" s="453"/>
      <c r="I264" s="453"/>
      <c r="J264" s="154">
        <v>25</v>
      </c>
      <c r="K264" s="432">
        <v>25</v>
      </c>
      <c r="L264" s="432">
        <v>0</v>
      </c>
    </row>
    <row r="265" spans="1:12" ht="12.75">
      <c r="A265" s="18">
        <v>76</v>
      </c>
      <c r="B265" s="276">
        <v>5222</v>
      </c>
      <c r="C265" s="276">
        <v>3319</v>
      </c>
      <c r="D265" s="86"/>
      <c r="E265" s="86"/>
      <c r="F265" s="8" t="s">
        <v>940</v>
      </c>
      <c r="G265" s="51"/>
      <c r="H265" s="453"/>
      <c r="I265" s="453"/>
      <c r="J265" s="154">
        <v>50</v>
      </c>
      <c r="K265" s="432">
        <v>50</v>
      </c>
      <c r="L265" s="432">
        <v>0</v>
      </c>
    </row>
    <row r="266" spans="1:12" ht="12.75">
      <c r="A266" s="18">
        <v>76</v>
      </c>
      <c r="B266" s="276">
        <v>5901</v>
      </c>
      <c r="C266" s="276">
        <v>3319</v>
      </c>
      <c r="D266" s="86"/>
      <c r="E266" s="86"/>
      <c r="F266" s="8" t="s">
        <v>67</v>
      </c>
      <c r="G266" s="51"/>
      <c r="H266" s="453"/>
      <c r="I266" s="453"/>
      <c r="J266" s="154">
        <v>0</v>
      </c>
      <c r="K266" s="432">
        <v>0</v>
      </c>
      <c r="L266" s="432">
        <v>70</v>
      </c>
    </row>
    <row r="267" spans="1:12" ht="12.75">
      <c r="A267" s="55">
        <v>76</v>
      </c>
      <c r="B267" s="276"/>
      <c r="C267" s="276"/>
      <c r="D267" s="86"/>
      <c r="E267" s="86"/>
      <c r="F267" s="77" t="s">
        <v>565</v>
      </c>
      <c r="G267" s="151"/>
      <c r="H267" s="463"/>
      <c r="I267" s="463"/>
      <c r="J267" s="91">
        <f>SUM(J262:J266)</f>
        <v>209</v>
      </c>
      <c r="K267" s="433">
        <f>SUM(K262:K266)</f>
        <v>198.12</v>
      </c>
      <c r="L267" s="433">
        <f>SUM(L262:L266)</f>
        <v>210</v>
      </c>
    </row>
    <row r="268" spans="1:12" ht="1.5" customHeight="1">
      <c r="A268" s="55"/>
      <c r="B268" s="276"/>
      <c r="C268" s="276"/>
      <c r="D268" s="86"/>
      <c r="E268" s="86"/>
      <c r="F268" s="336"/>
      <c r="G268" s="151"/>
      <c r="H268" s="463"/>
      <c r="I268" s="463"/>
      <c r="J268" s="337"/>
      <c r="K268" s="433"/>
      <c r="L268" s="432"/>
    </row>
    <row r="269" spans="1:12" ht="12.75">
      <c r="A269" s="55">
        <v>77</v>
      </c>
      <c r="B269" s="276">
        <v>5166</v>
      </c>
      <c r="C269" s="276">
        <v>2143</v>
      </c>
      <c r="D269" s="86"/>
      <c r="E269" s="86"/>
      <c r="F269" s="77" t="s">
        <v>85</v>
      </c>
      <c r="G269" s="151"/>
      <c r="H269" s="463"/>
      <c r="I269" s="463"/>
      <c r="J269" s="91">
        <v>75</v>
      </c>
      <c r="K269" s="433">
        <v>71.087</v>
      </c>
      <c r="L269" s="433">
        <v>300</v>
      </c>
    </row>
    <row r="270" spans="1:12" ht="1.5" customHeight="1">
      <c r="A270" s="55"/>
      <c r="B270" s="276"/>
      <c r="C270" s="276"/>
      <c r="D270" s="86"/>
      <c r="E270" s="86"/>
      <c r="F270" s="283"/>
      <c r="G270" s="51"/>
      <c r="H270" s="453"/>
      <c r="I270" s="453"/>
      <c r="J270" s="157"/>
      <c r="K270" s="433"/>
      <c r="L270" s="433"/>
    </row>
    <row r="271" spans="1:12" ht="12.75">
      <c r="A271" s="55">
        <v>78</v>
      </c>
      <c r="B271" s="276">
        <v>5213</v>
      </c>
      <c r="C271" s="276">
        <v>2143</v>
      </c>
      <c r="D271" s="86"/>
      <c r="E271" s="86"/>
      <c r="F271" s="61" t="s">
        <v>778</v>
      </c>
      <c r="G271" s="417"/>
      <c r="H271" s="470"/>
      <c r="I271" s="470"/>
      <c r="J271" s="157">
        <v>1500</v>
      </c>
      <c r="K271" s="433">
        <v>1500</v>
      </c>
      <c r="L271" s="433">
        <v>1500</v>
      </c>
    </row>
    <row r="272" spans="1:12" ht="1.5" customHeight="1">
      <c r="A272" s="55"/>
      <c r="B272" s="276"/>
      <c r="C272" s="276"/>
      <c r="D272" s="86"/>
      <c r="E272" s="86"/>
      <c r="F272" s="61"/>
      <c r="G272" s="417"/>
      <c r="H272" s="470"/>
      <c r="I272" s="470"/>
      <c r="J272" s="157"/>
      <c r="K272" s="433"/>
      <c r="L272" s="433"/>
    </row>
    <row r="273" spans="1:12" ht="12" customHeight="1">
      <c r="A273" s="55">
        <v>82</v>
      </c>
      <c r="B273" s="276">
        <v>5222</v>
      </c>
      <c r="C273" s="276">
        <v>2143</v>
      </c>
      <c r="D273" s="86"/>
      <c r="E273" s="86"/>
      <c r="F273" s="61" t="s">
        <v>173</v>
      </c>
      <c r="G273" s="51"/>
      <c r="H273" s="453"/>
      <c r="I273" s="453"/>
      <c r="J273" s="157">
        <v>60</v>
      </c>
      <c r="K273" s="433">
        <v>60</v>
      </c>
      <c r="L273" s="433">
        <v>60</v>
      </c>
    </row>
    <row r="274" spans="1:12" ht="2.25" customHeight="1">
      <c r="A274" s="57"/>
      <c r="B274" s="308"/>
      <c r="C274" s="308"/>
      <c r="D274" s="198"/>
      <c r="E274" s="133"/>
      <c r="F274" s="537"/>
      <c r="G274" s="538"/>
      <c r="H274" s="453"/>
      <c r="I274" s="578"/>
      <c r="J274" s="501"/>
      <c r="K274" s="433"/>
      <c r="L274" s="432"/>
    </row>
    <row r="275" spans="1:13" ht="12.75" customHeight="1">
      <c r="A275" s="44">
        <v>117</v>
      </c>
      <c r="B275" s="276">
        <v>5169</v>
      </c>
      <c r="C275" s="276">
        <v>3349</v>
      </c>
      <c r="D275" s="199"/>
      <c r="E275" s="86"/>
      <c r="F275" s="33" t="s">
        <v>341</v>
      </c>
      <c r="G275" s="51"/>
      <c r="H275" s="453"/>
      <c r="I275" s="453"/>
      <c r="J275" s="141">
        <v>361</v>
      </c>
      <c r="K275" s="432">
        <v>293.974</v>
      </c>
      <c r="L275" s="432">
        <v>365</v>
      </c>
      <c r="M275" s="85"/>
    </row>
    <row r="276" spans="1:11" ht="13.5" customHeight="1">
      <c r="A276" s="44">
        <v>117</v>
      </c>
      <c r="B276" s="276">
        <v>2111</v>
      </c>
      <c r="C276" s="276">
        <v>3349</v>
      </c>
      <c r="D276" s="199"/>
      <c r="E276" s="86"/>
      <c r="F276" s="79" t="s">
        <v>342</v>
      </c>
      <c r="G276" s="141">
        <v>60</v>
      </c>
      <c r="H276" s="466">
        <v>22.018</v>
      </c>
      <c r="I276" s="466">
        <v>40</v>
      </c>
      <c r="J276" s="147"/>
      <c r="K276" s="445"/>
    </row>
    <row r="277" spans="1:12" ht="13.5" customHeight="1">
      <c r="A277" s="44">
        <v>118</v>
      </c>
      <c r="B277" s="276">
        <v>5169</v>
      </c>
      <c r="C277" s="276">
        <v>3319</v>
      </c>
      <c r="D277" s="199"/>
      <c r="E277" s="86"/>
      <c r="F277" s="33" t="s">
        <v>619</v>
      </c>
      <c r="G277" s="51"/>
      <c r="H277" s="453"/>
      <c r="I277" s="453"/>
      <c r="J277" s="141">
        <v>196</v>
      </c>
      <c r="K277" s="432">
        <v>156.4</v>
      </c>
      <c r="L277" s="432">
        <v>196</v>
      </c>
    </row>
    <row r="278" spans="1:12" ht="13.5" customHeight="1">
      <c r="A278" s="44"/>
      <c r="B278" s="276"/>
      <c r="C278" s="276"/>
      <c r="D278" s="199"/>
      <c r="E278" s="86"/>
      <c r="F278" s="39" t="s">
        <v>265</v>
      </c>
      <c r="G278" s="91">
        <f>SUM(G276:G277)</f>
        <v>60</v>
      </c>
      <c r="H278" s="433">
        <f>SUM(H276:H277)</f>
        <v>22.018</v>
      </c>
      <c r="I278" s="433">
        <f>SUM(I276:I277)</f>
        <v>40</v>
      </c>
      <c r="J278" s="142">
        <f>SUM(J275:J277)</f>
        <v>557</v>
      </c>
      <c r="K278" s="433">
        <f>SUM(K275:K277)</f>
        <v>450.374</v>
      </c>
      <c r="L278" s="433">
        <f>SUM(L275:L277)</f>
        <v>561</v>
      </c>
    </row>
    <row r="279" spans="1:12" ht="2.25" customHeight="1">
      <c r="A279" s="44"/>
      <c r="B279" s="276"/>
      <c r="C279" s="276"/>
      <c r="D279" s="199"/>
      <c r="E279" s="86"/>
      <c r="F279" s="39"/>
      <c r="G279" s="91"/>
      <c r="H279" s="433"/>
      <c r="I279" s="433"/>
      <c r="J279" s="142"/>
      <c r="K279" s="433"/>
      <c r="L279" s="432"/>
    </row>
    <row r="280" spans="1:12" ht="12.75">
      <c r="A280" s="28">
        <v>120</v>
      </c>
      <c r="B280" s="276">
        <v>5169</v>
      </c>
      <c r="C280" s="276">
        <v>6171</v>
      </c>
      <c r="D280" s="199"/>
      <c r="E280" s="86"/>
      <c r="F280" s="8" t="s">
        <v>372</v>
      </c>
      <c r="G280" s="51"/>
      <c r="H280" s="453"/>
      <c r="I280" s="453"/>
      <c r="J280" s="141">
        <v>7</v>
      </c>
      <c r="K280" s="432">
        <v>10.402</v>
      </c>
      <c r="L280" s="432">
        <v>10</v>
      </c>
    </row>
    <row r="281" spans="1:12" ht="12.75">
      <c r="A281" s="28">
        <v>120</v>
      </c>
      <c r="B281" s="276">
        <v>5175</v>
      </c>
      <c r="C281" s="276">
        <v>6171</v>
      </c>
      <c r="D281" s="198"/>
      <c r="E281" s="86"/>
      <c r="F281" s="8" t="s">
        <v>741</v>
      </c>
      <c r="G281" s="51"/>
      <c r="H281" s="453"/>
      <c r="I281" s="453"/>
      <c r="J281" s="141">
        <v>100</v>
      </c>
      <c r="K281" s="432">
        <v>82.522</v>
      </c>
      <c r="L281" s="432">
        <v>100</v>
      </c>
    </row>
    <row r="282" spans="1:12" ht="12.75">
      <c r="A282" s="28">
        <v>120</v>
      </c>
      <c r="B282" s="276">
        <v>5194</v>
      </c>
      <c r="C282" s="276">
        <v>6171</v>
      </c>
      <c r="D282" s="201"/>
      <c r="E282" s="86"/>
      <c r="F282" s="8" t="s">
        <v>742</v>
      </c>
      <c r="G282" s="51"/>
      <c r="H282" s="453"/>
      <c r="I282" s="453"/>
      <c r="J282" s="141">
        <v>40</v>
      </c>
      <c r="K282" s="432">
        <v>37.908</v>
      </c>
      <c r="L282" s="432">
        <v>40</v>
      </c>
    </row>
    <row r="283" spans="1:12" ht="2.25" customHeight="1">
      <c r="A283" s="28"/>
      <c r="B283" s="308"/>
      <c r="C283" s="308"/>
      <c r="D283" s="198"/>
      <c r="E283" s="86"/>
      <c r="F283" s="8"/>
      <c r="G283" s="51"/>
      <c r="H283" s="453"/>
      <c r="I283" s="453"/>
      <c r="J283" s="141"/>
      <c r="K283" s="432"/>
      <c r="L283" s="432"/>
    </row>
    <row r="284" spans="1:12" ht="13.5" customHeight="1">
      <c r="A284" s="28">
        <v>120</v>
      </c>
      <c r="B284" s="308">
        <v>5901</v>
      </c>
      <c r="C284" s="308">
        <v>6171</v>
      </c>
      <c r="D284" s="198"/>
      <c r="E284" s="86"/>
      <c r="F284" s="79" t="s">
        <v>477</v>
      </c>
      <c r="G284" s="51"/>
      <c r="H284" s="453"/>
      <c r="I284" s="453"/>
      <c r="J284" s="141">
        <v>13.5</v>
      </c>
      <c r="K284" s="432">
        <v>0</v>
      </c>
      <c r="L284" s="432">
        <v>55</v>
      </c>
    </row>
    <row r="285" spans="1:12" ht="13.5" customHeight="1">
      <c r="A285" s="28">
        <v>120</v>
      </c>
      <c r="B285" s="308">
        <v>5222</v>
      </c>
      <c r="C285" s="308">
        <v>3312</v>
      </c>
      <c r="D285" s="198"/>
      <c r="E285" s="86"/>
      <c r="F285" s="79" t="s">
        <v>678</v>
      </c>
      <c r="G285" s="51"/>
      <c r="H285" s="453"/>
      <c r="I285" s="453"/>
      <c r="J285" s="141">
        <v>20</v>
      </c>
      <c r="K285" s="432">
        <v>20</v>
      </c>
      <c r="L285" s="432"/>
    </row>
    <row r="286" spans="1:12" ht="13.5" customHeight="1">
      <c r="A286" s="28">
        <v>120</v>
      </c>
      <c r="B286" s="308">
        <v>5339</v>
      </c>
      <c r="C286" s="308">
        <v>3312</v>
      </c>
      <c r="D286" s="198"/>
      <c r="E286" s="86"/>
      <c r="F286" s="79" t="s">
        <v>679</v>
      </c>
      <c r="G286" s="51"/>
      <c r="H286" s="453"/>
      <c r="I286" s="453"/>
      <c r="J286" s="141">
        <v>5</v>
      </c>
      <c r="K286" s="432">
        <v>5</v>
      </c>
      <c r="L286" s="432"/>
    </row>
    <row r="287" spans="1:12" ht="13.5" customHeight="1">
      <c r="A287" s="28">
        <v>120</v>
      </c>
      <c r="B287" s="308">
        <v>5493</v>
      </c>
      <c r="C287" s="308">
        <v>3317</v>
      </c>
      <c r="D287" s="198"/>
      <c r="E287" s="86"/>
      <c r="F287" s="79" t="s">
        <v>681</v>
      </c>
      <c r="G287" s="51"/>
      <c r="H287" s="453"/>
      <c r="I287" s="453"/>
      <c r="J287" s="141">
        <v>2.5</v>
      </c>
      <c r="K287" s="432">
        <v>2.5</v>
      </c>
      <c r="L287" s="432"/>
    </row>
    <row r="288" spans="1:12" ht="13.5" customHeight="1">
      <c r="A288" s="28">
        <v>120</v>
      </c>
      <c r="B288" s="308">
        <v>5222</v>
      </c>
      <c r="C288" s="308">
        <v>3319</v>
      </c>
      <c r="D288" s="198"/>
      <c r="E288" s="86"/>
      <c r="F288" s="79" t="s">
        <v>680</v>
      </c>
      <c r="G288" s="51"/>
      <c r="H288" s="453"/>
      <c r="I288" s="453"/>
      <c r="J288" s="141">
        <v>5</v>
      </c>
      <c r="K288" s="432">
        <v>5</v>
      </c>
      <c r="L288" s="432"/>
    </row>
    <row r="289" spans="1:12" ht="13.5" customHeight="1">
      <c r="A289" s="18">
        <v>120</v>
      </c>
      <c r="B289" s="276">
        <v>5493</v>
      </c>
      <c r="C289" s="276">
        <v>3319</v>
      </c>
      <c r="D289" s="86"/>
      <c r="E289" s="86"/>
      <c r="F289" s="79" t="s">
        <v>684</v>
      </c>
      <c r="G289" s="51"/>
      <c r="H289" s="453"/>
      <c r="I289" s="453"/>
      <c r="J289" s="141">
        <v>4</v>
      </c>
      <c r="K289" s="432">
        <v>4</v>
      </c>
      <c r="L289" s="432"/>
    </row>
    <row r="290" spans="1:12" ht="13.5" customHeight="1">
      <c r="A290" s="28">
        <v>120</v>
      </c>
      <c r="B290" s="308">
        <v>5334</v>
      </c>
      <c r="C290" s="308">
        <v>3322</v>
      </c>
      <c r="D290" s="198"/>
      <c r="E290" s="86"/>
      <c r="F290" s="79" t="s">
        <v>949</v>
      </c>
      <c r="G290" s="51"/>
      <c r="H290" s="453"/>
      <c r="I290" s="453"/>
      <c r="J290" s="141">
        <v>50</v>
      </c>
      <c r="K290" s="432"/>
      <c r="L290" s="432"/>
    </row>
    <row r="291" spans="1:12" ht="13.5" customHeight="1">
      <c r="A291" s="28">
        <v>120</v>
      </c>
      <c r="B291" s="308">
        <v>5222</v>
      </c>
      <c r="C291" s="308">
        <v>3419</v>
      </c>
      <c r="D291" s="198"/>
      <c r="E291" s="86"/>
      <c r="F291" s="79" t="s">
        <v>677</v>
      </c>
      <c r="G291" s="51"/>
      <c r="H291" s="453"/>
      <c r="I291" s="453"/>
      <c r="J291" s="141">
        <v>5</v>
      </c>
      <c r="K291" s="432">
        <v>5</v>
      </c>
      <c r="L291" s="432"/>
    </row>
    <row r="292" spans="1:12" ht="13.5" customHeight="1">
      <c r="A292" s="28">
        <v>120</v>
      </c>
      <c r="B292" s="308">
        <v>5222</v>
      </c>
      <c r="C292" s="308">
        <v>3421</v>
      </c>
      <c r="D292" s="198"/>
      <c r="E292" s="86"/>
      <c r="F292" s="79" t="s">
        <v>676</v>
      </c>
      <c r="G292" s="51"/>
      <c r="H292" s="453"/>
      <c r="I292" s="453"/>
      <c r="J292" s="141">
        <v>5</v>
      </c>
      <c r="K292" s="432">
        <v>5</v>
      </c>
      <c r="L292" s="432"/>
    </row>
    <row r="293" spans="1:12" ht="13.5" customHeight="1">
      <c r="A293" s="28">
        <v>120</v>
      </c>
      <c r="B293" s="308">
        <v>5339</v>
      </c>
      <c r="C293" s="308">
        <v>3421</v>
      </c>
      <c r="D293" s="198"/>
      <c r="E293" s="86"/>
      <c r="F293" s="79" t="s">
        <v>252</v>
      </c>
      <c r="G293" s="51"/>
      <c r="H293" s="453"/>
      <c r="I293" s="453"/>
      <c r="J293" s="141">
        <v>5</v>
      </c>
      <c r="K293" s="432">
        <v>5</v>
      </c>
      <c r="L293" s="432"/>
    </row>
    <row r="294" spans="1:12" ht="13.5" customHeight="1">
      <c r="A294" s="28">
        <v>120</v>
      </c>
      <c r="B294" s="308">
        <v>5222</v>
      </c>
      <c r="C294" s="308">
        <v>3429</v>
      </c>
      <c r="D294" s="198"/>
      <c r="E294" s="86"/>
      <c r="F294" s="79" t="s">
        <v>675</v>
      </c>
      <c r="G294" s="51"/>
      <c r="H294" s="453"/>
      <c r="I294" s="453"/>
      <c r="J294" s="141">
        <v>5</v>
      </c>
      <c r="K294" s="432">
        <v>5</v>
      </c>
      <c r="L294" s="432"/>
    </row>
    <row r="295" spans="1:12" ht="13.5" customHeight="1">
      <c r="A295" s="28">
        <v>120</v>
      </c>
      <c r="B295" s="308">
        <v>5222</v>
      </c>
      <c r="C295" s="308">
        <v>3429</v>
      </c>
      <c r="D295" s="198"/>
      <c r="E295" s="86"/>
      <c r="F295" s="79" t="s">
        <v>117</v>
      </c>
      <c r="G295" s="51"/>
      <c r="H295" s="453"/>
      <c r="I295" s="453"/>
      <c r="J295" s="141">
        <v>5</v>
      </c>
      <c r="K295" s="432">
        <v>5</v>
      </c>
      <c r="L295" s="432"/>
    </row>
    <row r="296" spans="1:12" ht="12.75">
      <c r="A296" s="44">
        <v>120</v>
      </c>
      <c r="B296" s="308"/>
      <c r="C296" s="308"/>
      <c r="D296" s="198"/>
      <c r="E296" s="86"/>
      <c r="F296" s="39" t="s">
        <v>478</v>
      </c>
      <c r="G296" s="51"/>
      <c r="H296" s="453"/>
      <c r="I296" s="453"/>
      <c r="J296" s="91">
        <f>SUM(J284:J295)</f>
        <v>125</v>
      </c>
      <c r="K296" s="433">
        <f>SUM(K284:K295)</f>
        <v>61.5</v>
      </c>
      <c r="L296" s="433">
        <f>SUM(L284:L295)</f>
        <v>55</v>
      </c>
    </row>
    <row r="297" spans="1:12" ht="12.75">
      <c r="A297" s="55">
        <v>120</v>
      </c>
      <c r="B297" s="276"/>
      <c r="C297" s="276"/>
      <c r="D297" s="86"/>
      <c r="E297" s="86"/>
      <c r="F297" s="39" t="s">
        <v>481</v>
      </c>
      <c r="G297" s="51"/>
      <c r="H297" s="453"/>
      <c r="I297" s="453"/>
      <c r="J297" s="91">
        <f>SUM(J296+J282+J281+J280)</f>
        <v>272</v>
      </c>
      <c r="K297" s="433">
        <f>SUM(K296+K282+K281+K280)</f>
        <v>192.332</v>
      </c>
      <c r="L297" s="433">
        <f>SUM(L296+L282+L281+L280)</f>
        <v>205</v>
      </c>
    </row>
    <row r="298" spans="1:12" ht="1.5" customHeight="1">
      <c r="A298" s="55"/>
      <c r="B298" s="276"/>
      <c r="C298" s="276"/>
      <c r="D298" s="86"/>
      <c r="E298" s="86"/>
      <c r="F298" s="49"/>
      <c r="G298" s="51"/>
      <c r="H298" s="453"/>
      <c r="I298" s="453"/>
      <c r="J298" s="142"/>
      <c r="K298" s="433"/>
      <c r="L298" s="432"/>
    </row>
    <row r="299" spans="1:12" ht="12.75">
      <c r="A299" s="70">
        <v>121</v>
      </c>
      <c r="B299" s="308">
        <v>5222</v>
      </c>
      <c r="C299" s="308">
        <v>3312</v>
      </c>
      <c r="D299" s="133"/>
      <c r="E299" s="133"/>
      <c r="F299" s="49" t="s">
        <v>87</v>
      </c>
      <c r="G299" s="51"/>
      <c r="H299" s="453"/>
      <c r="I299" s="453"/>
      <c r="J299" s="142">
        <v>700</v>
      </c>
      <c r="K299" s="433">
        <v>700</v>
      </c>
      <c r="L299" s="433">
        <v>1000</v>
      </c>
    </row>
    <row r="300" spans="1:12" ht="12.75">
      <c r="A300" s="70">
        <v>121</v>
      </c>
      <c r="B300" s="308">
        <v>5221</v>
      </c>
      <c r="C300" s="308">
        <v>3317</v>
      </c>
      <c r="D300" s="133"/>
      <c r="E300" s="133"/>
      <c r="F300" s="77" t="s">
        <v>664</v>
      </c>
      <c r="G300" s="51"/>
      <c r="H300" s="453"/>
      <c r="I300" s="453"/>
      <c r="J300" s="142">
        <v>350</v>
      </c>
      <c r="K300" s="433">
        <v>350</v>
      </c>
      <c r="L300" s="433">
        <v>400</v>
      </c>
    </row>
    <row r="301" spans="1:12" ht="1.5" customHeight="1">
      <c r="A301" s="55"/>
      <c r="B301" s="276"/>
      <c r="C301" s="276"/>
      <c r="D301" s="86"/>
      <c r="E301" s="86"/>
      <c r="F301" s="283"/>
      <c r="G301" s="151"/>
      <c r="H301" s="463"/>
      <c r="I301" s="463"/>
      <c r="J301" s="142"/>
      <c r="K301" s="433"/>
      <c r="L301" s="432"/>
    </row>
    <row r="302" spans="1:12" ht="12.75" customHeight="1">
      <c r="A302" s="55">
        <v>122</v>
      </c>
      <c r="B302" s="276">
        <v>5169</v>
      </c>
      <c r="C302" s="276">
        <v>3380</v>
      </c>
      <c r="D302" s="86"/>
      <c r="E302" s="86"/>
      <c r="F302" s="77" t="s">
        <v>715</v>
      </c>
      <c r="G302" s="151"/>
      <c r="H302" s="463"/>
      <c r="I302" s="463"/>
      <c r="J302" s="142">
        <v>30</v>
      </c>
      <c r="K302" s="433">
        <v>0</v>
      </c>
      <c r="L302" s="433">
        <v>0</v>
      </c>
    </row>
    <row r="303" spans="1:12" ht="2.25" customHeight="1">
      <c r="A303" s="55"/>
      <c r="B303" s="276"/>
      <c r="C303" s="276"/>
      <c r="D303" s="86"/>
      <c r="E303" s="86"/>
      <c r="F303" s="39"/>
      <c r="G303" s="142"/>
      <c r="H303" s="462"/>
      <c r="I303" s="462"/>
      <c r="J303" s="143"/>
      <c r="K303" s="433"/>
      <c r="L303" s="432"/>
    </row>
    <row r="304" spans="1:10" ht="12.75" customHeight="1">
      <c r="A304" s="16">
        <v>124</v>
      </c>
      <c r="B304" s="276">
        <v>2111</v>
      </c>
      <c r="C304" s="276">
        <v>3399</v>
      </c>
      <c r="D304" s="86"/>
      <c r="E304" s="86"/>
      <c r="F304" s="33" t="s">
        <v>316</v>
      </c>
      <c r="G304" s="141">
        <v>251.63</v>
      </c>
      <c r="H304" s="466">
        <v>262.57</v>
      </c>
      <c r="I304" s="466">
        <v>275</v>
      </c>
      <c r="J304" s="531"/>
    </row>
    <row r="305" spans="1:10" ht="12.75" customHeight="1">
      <c r="A305" s="123">
        <v>124</v>
      </c>
      <c r="B305" s="276">
        <v>2111</v>
      </c>
      <c r="C305" s="276">
        <v>3399</v>
      </c>
      <c r="D305" s="86"/>
      <c r="E305" s="86"/>
      <c r="F305" s="33" t="s">
        <v>266</v>
      </c>
      <c r="G305" s="141">
        <v>70</v>
      </c>
      <c r="H305" s="466">
        <v>103.6</v>
      </c>
      <c r="I305" s="466">
        <v>100</v>
      </c>
      <c r="J305" s="147"/>
    </row>
    <row r="306" spans="1:10" ht="12.75" customHeight="1">
      <c r="A306" s="123">
        <v>124</v>
      </c>
      <c r="B306" s="276">
        <v>2111</v>
      </c>
      <c r="C306" s="276">
        <v>3399</v>
      </c>
      <c r="D306" s="86"/>
      <c r="E306" s="86"/>
      <c r="F306" s="33" t="s">
        <v>267</v>
      </c>
      <c r="G306" s="141">
        <v>30</v>
      </c>
      <c r="H306" s="466">
        <v>37</v>
      </c>
      <c r="I306" s="466">
        <v>60</v>
      </c>
      <c r="J306" s="391"/>
    </row>
    <row r="307" spans="1:12" ht="12.75" customHeight="1">
      <c r="A307" s="123">
        <v>124</v>
      </c>
      <c r="B307" s="276">
        <v>5021</v>
      </c>
      <c r="C307" s="276">
        <v>3399</v>
      </c>
      <c r="D307" s="86"/>
      <c r="E307" s="86"/>
      <c r="F307" s="33" t="s">
        <v>268</v>
      </c>
      <c r="G307" s="147"/>
      <c r="H307" s="457"/>
      <c r="I307" s="457"/>
      <c r="J307" s="530">
        <v>10</v>
      </c>
      <c r="K307" s="432">
        <v>6.6</v>
      </c>
      <c r="L307" s="432">
        <v>17</v>
      </c>
    </row>
    <row r="308" spans="1:12" ht="12.75" customHeight="1">
      <c r="A308" s="123">
        <v>124</v>
      </c>
      <c r="B308" s="276">
        <v>5164</v>
      </c>
      <c r="C308" s="276">
        <v>3399</v>
      </c>
      <c r="D308" s="86"/>
      <c r="E308" s="86"/>
      <c r="F308" s="33" t="s">
        <v>269</v>
      </c>
      <c r="G308" s="147"/>
      <c r="H308" s="457"/>
      <c r="I308" s="457"/>
      <c r="J308" s="378">
        <v>40</v>
      </c>
      <c r="K308" s="432">
        <v>40</v>
      </c>
      <c r="L308" s="432">
        <v>42</v>
      </c>
    </row>
    <row r="309" spans="1:12" ht="12.75" customHeight="1">
      <c r="A309" s="123">
        <v>124</v>
      </c>
      <c r="B309" s="276">
        <v>5169</v>
      </c>
      <c r="C309" s="276">
        <v>3399</v>
      </c>
      <c r="D309" s="86"/>
      <c r="E309" s="86"/>
      <c r="F309" s="33" t="s">
        <v>642</v>
      </c>
      <c r="G309" s="147"/>
      <c r="H309" s="457"/>
      <c r="I309" s="457"/>
      <c r="J309" s="378">
        <v>321.46</v>
      </c>
      <c r="K309" s="432">
        <v>321.457</v>
      </c>
      <c r="L309" s="432">
        <v>370</v>
      </c>
    </row>
    <row r="310" spans="1:12" ht="12.75" customHeight="1">
      <c r="A310" s="123">
        <v>124</v>
      </c>
      <c r="B310" s="276">
        <v>5169</v>
      </c>
      <c r="C310" s="276">
        <v>3399</v>
      </c>
      <c r="D310" s="86"/>
      <c r="E310" s="86"/>
      <c r="F310" s="33" t="s">
        <v>932</v>
      </c>
      <c r="G310" s="147"/>
      <c r="H310" s="457"/>
      <c r="I310" s="457"/>
      <c r="J310" s="378">
        <v>31.04</v>
      </c>
      <c r="K310" s="432">
        <v>31.005</v>
      </c>
      <c r="L310" s="432">
        <v>9</v>
      </c>
    </row>
    <row r="311" spans="1:12" ht="12.75" customHeight="1">
      <c r="A311" s="123">
        <v>124</v>
      </c>
      <c r="B311" s="276">
        <v>5175</v>
      </c>
      <c r="C311" s="276">
        <v>3399</v>
      </c>
      <c r="D311" s="86"/>
      <c r="E311" s="86"/>
      <c r="F311" s="33" t="s">
        <v>741</v>
      </c>
      <c r="G311" s="147"/>
      <c r="H311" s="457"/>
      <c r="I311" s="457"/>
      <c r="J311" s="378">
        <v>5</v>
      </c>
      <c r="K311" s="432">
        <v>5</v>
      </c>
      <c r="L311" s="432">
        <v>7</v>
      </c>
    </row>
    <row r="312" spans="1:12" ht="12.75" customHeight="1">
      <c r="A312" s="123">
        <v>124</v>
      </c>
      <c r="B312" s="276">
        <v>5192</v>
      </c>
      <c r="C312" s="276">
        <v>3399</v>
      </c>
      <c r="D312" s="86"/>
      <c r="E312" s="86"/>
      <c r="F312" s="79" t="s">
        <v>496</v>
      </c>
      <c r="G312" s="147"/>
      <c r="H312" s="457"/>
      <c r="I312" s="457"/>
      <c r="J312" s="378">
        <v>8</v>
      </c>
      <c r="K312" s="432">
        <v>0</v>
      </c>
      <c r="L312" s="432">
        <v>13</v>
      </c>
    </row>
    <row r="313" spans="1:12" ht="12.75" customHeight="1">
      <c r="A313" s="123">
        <v>124</v>
      </c>
      <c r="B313" s="276">
        <v>5194</v>
      </c>
      <c r="C313" s="276">
        <v>3399</v>
      </c>
      <c r="D313" s="86"/>
      <c r="E313" s="86"/>
      <c r="F313" s="33" t="s">
        <v>742</v>
      </c>
      <c r="G313" s="147"/>
      <c r="H313" s="457"/>
      <c r="I313" s="457"/>
      <c r="J313" s="375">
        <v>20</v>
      </c>
      <c r="K313" s="432">
        <v>7.145</v>
      </c>
      <c r="L313" s="432">
        <v>2</v>
      </c>
    </row>
    <row r="314" spans="1:12" ht="12.75" customHeight="1" thickBot="1">
      <c r="A314" s="55">
        <v>124</v>
      </c>
      <c r="B314" s="276"/>
      <c r="C314" s="276"/>
      <c r="D314" s="86"/>
      <c r="E314" s="86"/>
      <c r="F314" s="49" t="s">
        <v>270</v>
      </c>
      <c r="G314" s="143">
        <f>SUM(G304:G313)</f>
        <v>351.63</v>
      </c>
      <c r="H314" s="471">
        <f>SUM(H304:H313)</f>
        <v>403.16999999999996</v>
      </c>
      <c r="I314" s="471">
        <f>SUM(I304:I313)</f>
        <v>435</v>
      </c>
      <c r="J314" s="407">
        <f>SUM(J307:J313)</f>
        <v>435.5</v>
      </c>
      <c r="K314" s="434">
        <f>SUM(K307:K313)</f>
        <v>411.207</v>
      </c>
      <c r="L314" s="434">
        <f>SUM(L307:L313)</f>
        <v>460</v>
      </c>
    </row>
    <row r="315" spans="1:12" ht="13.5" thickBot="1">
      <c r="A315" s="4"/>
      <c r="B315" s="305"/>
      <c r="C315" s="305"/>
      <c r="D315" s="196"/>
      <c r="E315" s="196"/>
      <c r="F315" s="15" t="s">
        <v>918</v>
      </c>
      <c r="G315" s="156">
        <f>SUM(G278+G219+G196+G129+G152+G255+G314+G206+G210)</f>
        <v>4105.63</v>
      </c>
      <c r="H315" s="472">
        <f>H129+H152+H196+H206+H278+H314+H210+H255</f>
        <v>3751.436</v>
      </c>
      <c r="I315" s="472">
        <f>I129+I152+I196+I206+I278+I314+I210+I255</f>
        <v>2481</v>
      </c>
      <c r="J315" s="403">
        <f>SUM(J299+J297+J278+J273+J271+J267+J260+J255+J245+J239+J230+J226+J224+J216+J206+J196+J152+J129+J117+J115+J300+J302+J219+J269+J314+J210)</f>
        <v>23874.34</v>
      </c>
      <c r="K315" s="497">
        <f>SUM(K299+K297+K278+K273+K271+K267+K260+K255+K245+K239+K230+K226+K224+K216+K206+K196+K152+K129+K117+K115+K300+K302+K219+K269+K314+K210)</f>
        <v>21880</v>
      </c>
      <c r="L315" s="584">
        <f>SUM(L299+L297+L278+L273+L271+L267+L260+L255+L245+L239+L230+L226+L224+L216+L206+L196+L152+L129+L117+L115+L300+L302+L219+L269+L314+L210+L118)</f>
        <v>26775</v>
      </c>
    </row>
    <row r="316" spans="1:10" ht="3" customHeight="1" thickBot="1">
      <c r="A316" s="4"/>
      <c r="B316" s="305"/>
      <c r="C316" s="305"/>
      <c r="D316" s="196"/>
      <c r="E316" s="196"/>
      <c r="J316" s="140"/>
    </row>
    <row r="317" spans="1:10" ht="13.5" thickBot="1">
      <c r="A317" s="5">
        <v>3</v>
      </c>
      <c r="B317" s="296"/>
      <c r="C317" s="296"/>
      <c r="D317" s="161"/>
      <c r="E317" s="161"/>
      <c r="F317" s="6" t="s">
        <v>706</v>
      </c>
      <c r="G317" s="51"/>
      <c r="H317" s="453"/>
      <c r="I317" s="453"/>
      <c r="J317" s="147"/>
    </row>
    <row r="318" spans="1:10" ht="12.75" customHeight="1">
      <c r="A318" s="16">
        <v>80</v>
      </c>
      <c r="B318" s="276">
        <v>2111</v>
      </c>
      <c r="C318" s="276">
        <v>3399</v>
      </c>
      <c r="D318" s="86"/>
      <c r="E318" s="86"/>
      <c r="F318" s="42" t="s">
        <v>181</v>
      </c>
      <c r="G318" s="141">
        <v>54</v>
      </c>
      <c r="H318" s="466">
        <v>33.8</v>
      </c>
      <c r="I318" s="466">
        <v>54</v>
      </c>
      <c r="J318" s="146"/>
    </row>
    <row r="319" spans="1:12" ht="12" customHeight="1">
      <c r="A319" s="18">
        <v>80</v>
      </c>
      <c r="B319" s="276">
        <v>5169</v>
      </c>
      <c r="C319" s="276">
        <v>3399</v>
      </c>
      <c r="D319" s="86"/>
      <c r="E319" s="86"/>
      <c r="F319" s="42" t="s">
        <v>388</v>
      </c>
      <c r="J319" s="141">
        <v>15</v>
      </c>
      <c r="K319" s="432">
        <v>9.912</v>
      </c>
      <c r="L319" s="432">
        <v>15</v>
      </c>
    </row>
    <row r="320" spans="1:12" ht="12" customHeight="1">
      <c r="A320" s="16">
        <v>80</v>
      </c>
      <c r="B320" s="276">
        <v>5194</v>
      </c>
      <c r="C320" s="276">
        <v>3399</v>
      </c>
      <c r="D320" s="86"/>
      <c r="E320" s="86"/>
      <c r="F320" s="47" t="s">
        <v>742</v>
      </c>
      <c r="G320" s="51"/>
      <c r="H320" s="453"/>
      <c r="I320" s="453"/>
      <c r="J320" s="141">
        <v>60</v>
      </c>
      <c r="K320" s="432">
        <v>36.325</v>
      </c>
      <c r="L320" s="432">
        <v>75</v>
      </c>
    </row>
    <row r="321" spans="1:12" ht="12" customHeight="1">
      <c r="A321" s="55">
        <v>80</v>
      </c>
      <c r="B321" s="276"/>
      <c r="C321" s="276"/>
      <c r="D321" s="86"/>
      <c r="E321" s="86"/>
      <c r="F321" s="35" t="s">
        <v>750</v>
      </c>
      <c r="G321" s="93">
        <f>SUM(G318:G320)</f>
        <v>54</v>
      </c>
      <c r="H321" s="438">
        <f>SUM(H318:H320)</f>
        <v>33.8</v>
      </c>
      <c r="I321" s="438">
        <f>SUM(I318:I320)</f>
        <v>54</v>
      </c>
      <c r="J321" s="93">
        <f>SUM(J319:J320)</f>
        <v>75</v>
      </c>
      <c r="K321" s="433">
        <f>SUM(K319:K320)</f>
        <v>46.237</v>
      </c>
      <c r="L321" s="433">
        <f>SUM(L319:L320)</f>
        <v>90</v>
      </c>
    </row>
    <row r="322" spans="1:12" ht="2.25" customHeight="1">
      <c r="A322" s="55"/>
      <c r="B322" s="276"/>
      <c r="C322" s="276"/>
      <c r="D322" s="86"/>
      <c r="E322" s="86"/>
      <c r="F322" s="35"/>
      <c r="G322" s="149"/>
      <c r="H322" s="461"/>
      <c r="I322" s="461"/>
      <c r="J322" s="142"/>
      <c r="K322" s="433"/>
      <c r="L322" s="432"/>
    </row>
    <row r="323" spans="1:10" ht="12" customHeight="1">
      <c r="A323" s="55">
        <v>81</v>
      </c>
      <c r="B323" s="276">
        <v>1361</v>
      </c>
      <c r="C323" s="276"/>
      <c r="D323" s="86"/>
      <c r="E323" s="86"/>
      <c r="F323" s="39" t="s">
        <v>623</v>
      </c>
      <c r="G323" s="93">
        <v>225</v>
      </c>
      <c r="H323" s="438">
        <v>195.96</v>
      </c>
      <c r="I323" s="462">
        <v>250</v>
      </c>
      <c r="J323" s="232"/>
    </row>
    <row r="324" spans="1:12" ht="2.25" customHeight="1">
      <c r="A324" s="55"/>
      <c r="B324" s="276"/>
      <c r="C324" s="276"/>
      <c r="D324" s="86"/>
      <c r="E324" s="86"/>
      <c r="F324" s="40"/>
      <c r="G324" s="149"/>
      <c r="H324" s="461"/>
      <c r="I324" s="461"/>
      <c r="J324" s="232"/>
      <c r="K324" s="443"/>
      <c r="L324" s="453"/>
    </row>
    <row r="325" spans="1:12" ht="12" customHeight="1">
      <c r="A325" s="55">
        <v>99</v>
      </c>
      <c r="B325" s="276">
        <v>5169</v>
      </c>
      <c r="C325" s="276">
        <v>6171</v>
      </c>
      <c r="D325" s="86"/>
      <c r="E325" s="86"/>
      <c r="F325" s="287" t="s">
        <v>650</v>
      </c>
      <c r="G325" s="152"/>
      <c r="H325" s="460"/>
      <c r="I325" s="460"/>
      <c r="J325" s="149">
        <v>193</v>
      </c>
      <c r="K325" s="433">
        <v>160.494</v>
      </c>
      <c r="L325" s="433">
        <v>228</v>
      </c>
    </row>
    <row r="326" spans="1:12" ht="2.25" customHeight="1">
      <c r="A326" s="55"/>
      <c r="B326" s="276"/>
      <c r="C326" s="276"/>
      <c r="D326" s="86"/>
      <c r="E326" s="86"/>
      <c r="F326" s="500"/>
      <c r="G326" s="152"/>
      <c r="H326" s="460"/>
      <c r="I326" s="460"/>
      <c r="J326" s="149"/>
      <c r="K326" s="433"/>
      <c r="L326" s="432"/>
    </row>
    <row r="327" spans="1:12" ht="12" customHeight="1">
      <c r="A327" s="16">
        <v>109</v>
      </c>
      <c r="B327" s="310">
        <v>5139</v>
      </c>
      <c r="C327" s="310">
        <v>5273</v>
      </c>
      <c r="D327" s="87"/>
      <c r="E327" s="87"/>
      <c r="F327" s="42" t="s">
        <v>246</v>
      </c>
      <c r="G327" s="51"/>
      <c r="H327" s="453"/>
      <c r="I327" s="453"/>
      <c r="J327" s="148">
        <v>5</v>
      </c>
      <c r="K327" s="432">
        <v>0</v>
      </c>
      <c r="L327" s="432">
        <v>5</v>
      </c>
    </row>
    <row r="328" spans="1:12" ht="12" customHeight="1">
      <c r="A328" s="17">
        <v>109</v>
      </c>
      <c r="B328" s="310">
        <v>5169</v>
      </c>
      <c r="C328" s="310">
        <v>5273</v>
      </c>
      <c r="D328" s="87"/>
      <c r="E328" s="87"/>
      <c r="F328" s="42" t="s">
        <v>729</v>
      </c>
      <c r="G328" s="51"/>
      <c r="H328" s="453"/>
      <c r="I328" s="453"/>
      <c r="J328" s="148">
        <v>5</v>
      </c>
      <c r="K328" s="432">
        <v>0.189</v>
      </c>
      <c r="L328" s="432">
        <v>9</v>
      </c>
    </row>
    <row r="329" spans="1:12" ht="12" customHeight="1">
      <c r="A329" s="17">
        <v>109</v>
      </c>
      <c r="B329" s="310">
        <v>5901</v>
      </c>
      <c r="C329" s="310">
        <v>5273</v>
      </c>
      <c r="D329" s="87"/>
      <c r="E329" s="87"/>
      <c r="F329" s="42" t="s">
        <v>190</v>
      </c>
      <c r="G329" s="51"/>
      <c r="H329" s="453"/>
      <c r="I329" s="453"/>
      <c r="J329" s="148">
        <v>15</v>
      </c>
      <c r="K329" s="432">
        <v>0</v>
      </c>
      <c r="L329" s="432">
        <v>15</v>
      </c>
    </row>
    <row r="330" spans="1:12" ht="12" customHeight="1">
      <c r="A330" s="44">
        <v>109</v>
      </c>
      <c r="B330" s="310"/>
      <c r="C330" s="310"/>
      <c r="D330" s="87"/>
      <c r="E330" s="87"/>
      <c r="F330" s="71" t="s">
        <v>606</v>
      </c>
      <c r="G330" s="151"/>
      <c r="H330" s="463"/>
      <c r="I330" s="463"/>
      <c r="J330" s="149">
        <f>SUM(J327:J329)</f>
        <v>25</v>
      </c>
      <c r="K330" s="433">
        <f>SUM(K327:K329)</f>
        <v>0.189</v>
      </c>
      <c r="L330" s="433">
        <f>SUM(L327:L329)</f>
        <v>29</v>
      </c>
    </row>
    <row r="331" spans="1:12" ht="3" customHeight="1">
      <c r="A331" s="55"/>
      <c r="B331" s="310"/>
      <c r="C331" s="310"/>
      <c r="D331" s="87"/>
      <c r="E331" s="87"/>
      <c r="F331" s="71"/>
      <c r="G331" s="90"/>
      <c r="H331" s="432"/>
      <c r="I331" s="432"/>
      <c r="J331" s="551"/>
      <c r="K331" s="434"/>
      <c r="L331" s="450"/>
    </row>
    <row r="332" spans="1:12" ht="12.75" customHeight="1">
      <c r="A332" s="16">
        <v>112</v>
      </c>
      <c r="B332" s="310">
        <v>4122</v>
      </c>
      <c r="C332" s="310"/>
      <c r="D332" s="87"/>
      <c r="E332" s="87">
        <v>427</v>
      </c>
      <c r="F332" s="37" t="s">
        <v>204</v>
      </c>
      <c r="G332" s="90">
        <v>19.5</v>
      </c>
      <c r="H332" s="432">
        <v>19.5</v>
      </c>
      <c r="I332" s="466">
        <v>0</v>
      </c>
      <c r="J332" s="345"/>
      <c r="K332" s="440"/>
      <c r="L332" s="525"/>
    </row>
    <row r="333" spans="1:12" ht="12" customHeight="1">
      <c r="A333" s="16">
        <v>112</v>
      </c>
      <c r="B333" s="276">
        <v>5134</v>
      </c>
      <c r="C333" s="276">
        <v>5512</v>
      </c>
      <c r="D333" s="86"/>
      <c r="E333" s="86"/>
      <c r="F333" s="37" t="s">
        <v>56</v>
      </c>
      <c r="G333" s="51"/>
      <c r="H333" s="453"/>
      <c r="I333" s="453"/>
      <c r="J333" s="178">
        <v>5</v>
      </c>
      <c r="K333" s="451">
        <v>3.388</v>
      </c>
      <c r="L333" s="451">
        <v>10</v>
      </c>
    </row>
    <row r="334" spans="1:12" ht="12" customHeight="1">
      <c r="A334" s="16">
        <v>112</v>
      </c>
      <c r="B334" s="276">
        <v>5137</v>
      </c>
      <c r="C334" s="276">
        <v>5512</v>
      </c>
      <c r="D334" s="201"/>
      <c r="E334" s="201">
        <v>427</v>
      </c>
      <c r="F334" s="37" t="s">
        <v>205</v>
      </c>
      <c r="G334" s="51"/>
      <c r="H334" s="453"/>
      <c r="I334" s="453"/>
      <c r="J334" s="178">
        <v>19.5</v>
      </c>
      <c r="K334" s="451">
        <v>19.5</v>
      </c>
      <c r="L334" s="451">
        <v>0</v>
      </c>
    </row>
    <row r="335" spans="1:12" ht="12" customHeight="1">
      <c r="A335" s="16">
        <v>112</v>
      </c>
      <c r="B335" s="276">
        <v>5137</v>
      </c>
      <c r="C335" s="276">
        <v>5512</v>
      </c>
      <c r="D335" s="201"/>
      <c r="E335" s="201"/>
      <c r="F335" s="37" t="s">
        <v>695</v>
      </c>
      <c r="G335" s="51"/>
      <c r="H335" s="453"/>
      <c r="I335" s="453"/>
      <c r="J335" s="148">
        <v>85.78</v>
      </c>
      <c r="K335" s="432">
        <v>77.511</v>
      </c>
      <c r="L335" s="432">
        <v>30</v>
      </c>
    </row>
    <row r="336" spans="1:12" ht="12" customHeight="1">
      <c r="A336" s="16">
        <v>112</v>
      </c>
      <c r="B336" s="276">
        <v>5139</v>
      </c>
      <c r="C336" s="276">
        <v>5512</v>
      </c>
      <c r="D336" s="201"/>
      <c r="E336" s="201"/>
      <c r="F336" s="37" t="s">
        <v>199</v>
      </c>
      <c r="G336" s="51"/>
      <c r="H336" s="453"/>
      <c r="I336" s="453"/>
      <c r="J336" s="148">
        <v>5</v>
      </c>
      <c r="K336" s="432">
        <v>4.701</v>
      </c>
      <c r="L336" s="432">
        <v>5</v>
      </c>
    </row>
    <row r="337" spans="1:12" ht="12" customHeight="1">
      <c r="A337" s="16">
        <v>112</v>
      </c>
      <c r="B337" s="276">
        <v>5156</v>
      </c>
      <c r="C337" s="276">
        <v>5512</v>
      </c>
      <c r="D337" s="201"/>
      <c r="E337" s="201"/>
      <c r="F337" s="37" t="s">
        <v>566</v>
      </c>
      <c r="G337" s="51"/>
      <c r="H337" s="453"/>
      <c r="I337" s="453"/>
      <c r="J337" s="148">
        <v>7</v>
      </c>
      <c r="K337" s="432">
        <v>6.605</v>
      </c>
      <c r="L337" s="432">
        <v>10</v>
      </c>
    </row>
    <row r="338" spans="1:12" ht="12" customHeight="1">
      <c r="A338" s="16">
        <v>112</v>
      </c>
      <c r="B338" s="276">
        <v>5169</v>
      </c>
      <c r="C338" s="276">
        <v>5512</v>
      </c>
      <c r="D338" s="201"/>
      <c r="E338" s="201"/>
      <c r="F338" s="63" t="s">
        <v>211</v>
      </c>
      <c r="G338" s="51"/>
      <c r="H338" s="453"/>
      <c r="I338" s="453"/>
      <c r="J338" s="148">
        <v>5</v>
      </c>
      <c r="K338" s="432">
        <v>4.4</v>
      </c>
      <c r="L338" s="432">
        <v>40</v>
      </c>
    </row>
    <row r="339" spans="1:12" ht="12" customHeight="1">
      <c r="A339" s="55">
        <v>112</v>
      </c>
      <c r="B339" s="276"/>
      <c r="C339" s="276"/>
      <c r="D339" s="201"/>
      <c r="E339" s="201"/>
      <c r="F339" s="35" t="s">
        <v>605</v>
      </c>
      <c r="G339" s="142">
        <f>G332</f>
        <v>19.5</v>
      </c>
      <c r="H339" s="462">
        <f>H332</f>
        <v>19.5</v>
      </c>
      <c r="I339" s="462">
        <f>I332</f>
        <v>0</v>
      </c>
      <c r="J339" s="91">
        <f>SUM(J333:J338)</f>
        <v>127.28</v>
      </c>
      <c r="K339" s="433">
        <f>SUM(K333:K338)</f>
        <v>116.105</v>
      </c>
      <c r="L339" s="433">
        <f>SUM(L333:L338)</f>
        <v>95</v>
      </c>
    </row>
    <row r="340" spans="1:12" ht="2.25" customHeight="1">
      <c r="A340" s="55"/>
      <c r="B340" s="276"/>
      <c r="C340" s="276"/>
      <c r="D340" s="201"/>
      <c r="E340" s="201"/>
      <c r="F340" s="35"/>
      <c r="G340" s="142"/>
      <c r="H340" s="462"/>
      <c r="I340" s="462"/>
      <c r="J340" s="503"/>
      <c r="K340" s="433"/>
      <c r="L340" s="432"/>
    </row>
    <row r="341" spans="1:12" ht="12" customHeight="1">
      <c r="A341" s="60">
        <v>142</v>
      </c>
      <c r="B341" s="363">
        <v>5132</v>
      </c>
      <c r="C341" s="310">
        <v>6171</v>
      </c>
      <c r="D341" s="195"/>
      <c r="E341" s="195"/>
      <c r="F341" s="37" t="s">
        <v>744</v>
      </c>
      <c r="G341" s="51"/>
      <c r="H341" s="453"/>
      <c r="I341" s="453"/>
      <c r="J341" s="148">
        <v>17</v>
      </c>
      <c r="K341" s="432">
        <v>15.988</v>
      </c>
      <c r="L341" s="432">
        <v>15</v>
      </c>
    </row>
    <row r="342" spans="1:12" ht="12" customHeight="1">
      <c r="A342" s="60">
        <v>142</v>
      </c>
      <c r="B342" s="310">
        <v>5133</v>
      </c>
      <c r="C342" s="310">
        <v>6171</v>
      </c>
      <c r="D342" s="87"/>
      <c r="E342" s="163"/>
      <c r="F342" s="37" t="s">
        <v>776</v>
      </c>
      <c r="J342" s="148">
        <v>2</v>
      </c>
      <c r="K342" s="432">
        <v>0</v>
      </c>
      <c r="L342" s="432">
        <v>2</v>
      </c>
    </row>
    <row r="343" spans="1:12" ht="12.75">
      <c r="A343" s="60">
        <v>142</v>
      </c>
      <c r="B343" s="310">
        <v>5134</v>
      </c>
      <c r="C343" s="310">
        <v>6171</v>
      </c>
      <c r="D343" s="195"/>
      <c r="E343" s="195"/>
      <c r="F343" s="37" t="s">
        <v>168</v>
      </c>
      <c r="G343" s="51"/>
      <c r="H343" s="453"/>
      <c r="I343" s="453"/>
      <c r="J343" s="148">
        <v>5</v>
      </c>
      <c r="K343" s="432">
        <v>3.654</v>
      </c>
      <c r="L343" s="432">
        <v>10</v>
      </c>
    </row>
    <row r="344" spans="1:12" ht="12.75">
      <c r="A344" s="60">
        <v>142</v>
      </c>
      <c r="B344" s="310" t="s">
        <v>721</v>
      </c>
      <c r="C344" s="310">
        <v>6171</v>
      </c>
      <c r="D344" s="195"/>
      <c r="E344" s="195"/>
      <c r="F344" s="37" t="s">
        <v>724</v>
      </c>
      <c r="G344" s="51"/>
      <c r="H344" s="453"/>
      <c r="I344" s="453"/>
      <c r="J344" s="148">
        <v>60</v>
      </c>
      <c r="K344" s="432">
        <v>24.442</v>
      </c>
      <c r="L344" s="432">
        <v>50</v>
      </c>
    </row>
    <row r="345" spans="1:12" ht="12.75">
      <c r="A345" s="60">
        <v>142</v>
      </c>
      <c r="B345" s="310" t="s">
        <v>725</v>
      </c>
      <c r="C345" s="310">
        <v>6171</v>
      </c>
      <c r="D345" s="195"/>
      <c r="E345" s="195"/>
      <c r="F345" s="63" t="s">
        <v>1014</v>
      </c>
      <c r="G345" s="51"/>
      <c r="H345" s="453"/>
      <c r="I345" s="453"/>
      <c r="J345" s="148">
        <v>410</v>
      </c>
      <c r="K345" s="432">
        <v>404.737</v>
      </c>
      <c r="L345" s="432">
        <v>350</v>
      </c>
    </row>
    <row r="346" spans="1:12" ht="12.75">
      <c r="A346" s="67">
        <v>142</v>
      </c>
      <c r="B346" s="311"/>
      <c r="C346" s="311"/>
      <c r="D346" s="207"/>
      <c r="E346" s="207"/>
      <c r="F346" s="35" t="s">
        <v>732</v>
      </c>
      <c r="G346" s="51"/>
      <c r="H346" s="453"/>
      <c r="I346" s="453"/>
      <c r="J346" s="91">
        <f>SUM(J341:J345)</f>
        <v>494</v>
      </c>
      <c r="K346" s="433">
        <f>SUM(K341:K345)</f>
        <v>448.821</v>
      </c>
      <c r="L346" s="433">
        <f>SUM(L341:L345)</f>
        <v>427</v>
      </c>
    </row>
    <row r="347" spans="1:12" ht="3" customHeight="1">
      <c r="A347" s="36"/>
      <c r="B347" s="312"/>
      <c r="C347" s="312"/>
      <c r="D347" s="195"/>
      <c r="E347" s="195"/>
      <c r="F347" s="37"/>
      <c r="G347" s="51"/>
      <c r="H347" s="453"/>
      <c r="I347" s="578"/>
      <c r="J347" s="503"/>
      <c r="K347" s="433"/>
      <c r="L347" s="432"/>
    </row>
    <row r="348" spans="1:12" ht="12.75">
      <c r="A348" s="59" t="s">
        <v>745</v>
      </c>
      <c r="B348" s="312" t="s">
        <v>734</v>
      </c>
      <c r="C348" s="310">
        <v>6171</v>
      </c>
      <c r="D348" s="195"/>
      <c r="E348" s="195"/>
      <c r="F348" s="37" t="s">
        <v>1036</v>
      </c>
      <c r="G348" s="51"/>
      <c r="H348" s="453"/>
      <c r="I348" s="453"/>
      <c r="J348" s="148">
        <v>442</v>
      </c>
      <c r="K348" s="432">
        <v>261.29</v>
      </c>
      <c r="L348" s="432">
        <v>440</v>
      </c>
    </row>
    <row r="349" spans="1:12" ht="12.75">
      <c r="A349" s="41" t="s">
        <v>745</v>
      </c>
      <c r="B349" s="312"/>
      <c r="C349" s="312"/>
      <c r="D349" s="195"/>
      <c r="E349" s="195"/>
      <c r="F349" s="35" t="s">
        <v>1037</v>
      </c>
      <c r="G349" s="51"/>
      <c r="H349" s="453"/>
      <c r="I349" s="453"/>
      <c r="J349" s="91">
        <f>SUM(J348)</f>
        <v>442</v>
      </c>
      <c r="K349" s="433">
        <f>SUM(K348)</f>
        <v>261.29</v>
      </c>
      <c r="L349" s="433">
        <f>SUM(L348)</f>
        <v>440</v>
      </c>
    </row>
    <row r="350" spans="1:12" ht="2.25" customHeight="1">
      <c r="A350" s="41"/>
      <c r="B350" s="312"/>
      <c r="C350" s="312"/>
      <c r="D350" s="195"/>
      <c r="E350" s="195"/>
      <c r="F350" s="35"/>
      <c r="G350" s="51"/>
      <c r="H350" s="453"/>
      <c r="I350" s="453"/>
      <c r="J350" s="149"/>
      <c r="K350" s="433"/>
      <c r="L350" s="432"/>
    </row>
    <row r="351" spans="1:12" ht="12.75">
      <c r="A351" s="41" t="s">
        <v>746</v>
      </c>
      <c r="B351" s="312" t="s">
        <v>728</v>
      </c>
      <c r="C351" s="312" t="s">
        <v>708</v>
      </c>
      <c r="D351" s="195"/>
      <c r="E351" s="195"/>
      <c r="F351" s="61" t="s">
        <v>1010</v>
      </c>
      <c r="G351" s="51"/>
      <c r="H351" s="453"/>
      <c r="I351" s="453"/>
      <c r="J351" s="149">
        <v>101</v>
      </c>
      <c r="K351" s="433">
        <v>102.794</v>
      </c>
      <c r="L351" s="433">
        <v>80</v>
      </c>
    </row>
    <row r="352" spans="1:10" ht="12.75">
      <c r="A352" s="182" t="s">
        <v>849</v>
      </c>
      <c r="B352" s="313" t="s">
        <v>850</v>
      </c>
      <c r="C352" s="313"/>
      <c r="D352" s="209"/>
      <c r="E352" s="209"/>
      <c r="F352" s="62" t="s">
        <v>851</v>
      </c>
      <c r="G352" s="142">
        <v>1</v>
      </c>
      <c r="H352" s="462">
        <v>0.681</v>
      </c>
      <c r="I352" s="462">
        <v>1</v>
      </c>
      <c r="J352" s="146"/>
    </row>
    <row r="353" spans="1:12" ht="12.75">
      <c r="A353" s="55">
        <v>149</v>
      </c>
      <c r="B353" s="276">
        <v>5161</v>
      </c>
      <c r="C353" s="276">
        <v>6171</v>
      </c>
      <c r="D353" s="86"/>
      <c r="E353" s="86"/>
      <c r="F353" s="35" t="s">
        <v>620</v>
      </c>
      <c r="G353" s="51"/>
      <c r="H353" s="453"/>
      <c r="I353" s="453"/>
      <c r="J353" s="142">
        <v>971</v>
      </c>
      <c r="K353" s="433">
        <v>659.596</v>
      </c>
      <c r="L353" s="433">
        <v>1000</v>
      </c>
    </row>
    <row r="354" spans="1:12" ht="3" customHeight="1">
      <c r="A354" s="55"/>
      <c r="B354" s="276"/>
      <c r="C354" s="276"/>
      <c r="D354" s="86"/>
      <c r="E354" s="86"/>
      <c r="F354" s="35"/>
      <c r="G354" s="51"/>
      <c r="H354" s="453"/>
      <c r="I354" s="578"/>
      <c r="J354" s="501"/>
      <c r="K354" s="433"/>
      <c r="L354" s="432"/>
    </row>
    <row r="355" spans="1:12" ht="12.75">
      <c r="A355" s="18">
        <v>150</v>
      </c>
      <c r="B355" s="276">
        <v>5139</v>
      </c>
      <c r="C355" s="276">
        <v>6171</v>
      </c>
      <c r="D355" s="86"/>
      <c r="E355" s="86"/>
      <c r="F355" s="47" t="s">
        <v>726</v>
      </c>
      <c r="G355" s="51"/>
      <c r="H355" s="453"/>
      <c r="I355" s="453"/>
      <c r="J355" s="141">
        <v>220</v>
      </c>
      <c r="K355" s="432">
        <v>157.505</v>
      </c>
      <c r="L355" s="432">
        <v>220</v>
      </c>
    </row>
    <row r="356" spans="1:12" ht="12.75">
      <c r="A356" s="18">
        <v>150</v>
      </c>
      <c r="B356" s="276">
        <v>5169</v>
      </c>
      <c r="C356" s="276">
        <v>6171</v>
      </c>
      <c r="D356" s="86"/>
      <c r="E356" s="86"/>
      <c r="F356" s="63" t="s">
        <v>412</v>
      </c>
      <c r="G356" s="51"/>
      <c r="H356" s="453"/>
      <c r="I356" s="453"/>
      <c r="J356" s="141">
        <v>60</v>
      </c>
      <c r="K356" s="432">
        <v>26.378</v>
      </c>
      <c r="L356" s="432">
        <v>60</v>
      </c>
    </row>
    <row r="357" spans="1:12" ht="12.75">
      <c r="A357" s="55">
        <v>150</v>
      </c>
      <c r="B357" s="276"/>
      <c r="C357" s="276"/>
      <c r="D357" s="86"/>
      <c r="E357" s="86"/>
      <c r="F357" s="35" t="s">
        <v>621</v>
      </c>
      <c r="G357" s="51"/>
      <c r="H357" s="453"/>
      <c r="I357" s="453"/>
      <c r="J357" s="91">
        <f>SUM(J355:J356)</f>
        <v>280</v>
      </c>
      <c r="K357" s="433">
        <f>SUM(K355:K356)</f>
        <v>183.88299999999998</v>
      </c>
      <c r="L357" s="433">
        <f>SUM(L355:L356)</f>
        <v>280</v>
      </c>
    </row>
    <row r="358" spans="1:12" ht="3" customHeight="1">
      <c r="A358" s="55"/>
      <c r="B358" s="276"/>
      <c r="C358" s="276"/>
      <c r="D358" s="86"/>
      <c r="E358" s="86"/>
      <c r="F358" s="35"/>
      <c r="G358" s="51"/>
      <c r="H358" s="453"/>
      <c r="I358" s="578"/>
      <c r="J358" s="501"/>
      <c r="K358" s="433"/>
      <c r="L358" s="432"/>
    </row>
    <row r="359" spans="1:12" ht="12.75">
      <c r="A359" s="18">
        <v>151</v>
      </c>
      <c r="B359" s="276">
        <v>5151</v>
      </c>
      <c r="C359" s="276">
        <v>6171</v>
      </c>
      <c r="D359" s="86"/>
      <c r="E359" s="86"/>
      <c r="F359" s="47" t="s">
        <v>808</v>
      </c>
      <c r="G359" s="51"/>
      <c r="H359" s="453"/>
      <c r="I359" s="453"/>
      <c r="J359" s="141">
        <v>180</v>
      </c>
      <c r="K359" s="432">
        <v>144.314</v>
      </c>
      <c r="L359" s="432">
        <v>200</v>
      </c>
    </row>
    <row r="360" spans="1:12" ht="12.75">
      <c r="A360" s="18">
        <v>151</v>
      </c>
      <c r="B360" s="276">
        <v>5152</v>
      </c>
      <c r="C360" s="276">
        <v>6171</v>
      </c>
      <c r="D360" s="86"/>
      <c r="E360" s="86"/>
      <c r="F360" s="68" t="s">
        <v>747</v>
      </c>
      <c r="G360" s="389"/>
      <c r="H360" s="473"/>
      <c r="I360" s="473"/>
      <c r="J360" s="141">
        <v>1100</v>
      </c>
      <c r="K360" s="432">
        <v>779.766</v>
      </c>
      <c r="L360" s="432">
        <v>1100</v>
      </c>
    </row>
    <row r="361" spans="1:12" ht="12.75">
      <c r="A361" s="18">
        <v>151</v>
      </c>
      <c r="B361" s="276">
        <v>5154</v>
      </c>
      <c r="C361" s="276">
        <v>6171</v>
      </c>
      <c r="D361" s="86"/>
      <c r="E361" s="86"/>
      <c r="F361" s="47" t="s">
        <v>738</v>
      </c>
      <c r="G361" s="169"/>
      <c r="H361" s="464"/>
      <c r="I361" s="495"/>
      <c r="J361" s="141">
        <v>1250</v>
      </c>
      <c r="K361" s="432">
        <v>896.988</v>
      </c>
      <c r="L361" s="432">
        <v>1250</v>
      </c>
    </row>
    <row r="362" spans="1:12" ht="12.75">
      <c r="A362" s="18">
        <v>151</v>
      </c>
      <c r="B362" s="276">
        <v>5169</v>
      </c>
      <c r="C362" s="276">
        <v>6171</v>
      </c>
      <c r="D362" s="86"/>
      <c r="E362" s="86"/>
      <c r="F362" s="47" t="s">
        <v>1015</v>
      </c>
      <c r="G362" s="51"/>
      <c r="H362" s="453"/>
      <c r="I362" s="453"/>
      <c r="J362" s="141">
        <v>80</v>
      </c>
      <c r="K362" s="432">
        <v>64.436</v>
      </c>
      <c r="L362" s="432">
        <v>80</v>
      </c>
    </row>
    <row r="363" spans="1:12" ht="12.75">
      <c r="A363" s="55">
        <v>151</v>
      </c>
      <c r="B363" s="276"/>
      <c r="C363" s="276"/>
      <c r="D363" s="86"/>
      <c r="E363" s="86"/>
      <c r="F363" s="35" t="s">
        <v>298</v>
      </c>
      <c r="G363" s="51"/>
      <c r="H363" s="453"/>
      <c r="I363" s="453"/>
      <c r="J363" s="91">
        <f>SUM(J359:J362)</f>
        <v>2610</v>
      </c>
      <c r="K363" s="433">
        <f>SUM(K359:K362)</f>
        <v>1885.504</v>
      </c>
      <c r="L363" s="433">
        <f>SUM(L359:L362)</f>
        <v>2630</v>
      </c>
    </row>
    <row r="364" spans="1:12" ht="2.25" customHeight="1">
      <c r="A364" s="18"/>
      <c r="B364" s="276"/>
      <c r="C364" s="276"/>
      <c r="D364" s="86"/>
      <c r="E364" s="86"/>
      <c r="F364" s="47"/>
      <c r="G364" s="51"/>
      <c r="H364" s="453"/>
      <c r="I364" s="578"/>
      <c r="J364" s="501"/>
      <c r="K364" s="433"/>
      <c r="L364" s="432"/>
    </row>
    <row r="365" spans="1:12" ht="12.75">
      <c r="A365" s="18">
        <v>152</v>
      </c>
      <c r="B365" s="276">
        <v>5164</v>
      </c>
      <c r="C365" s="276">
        <v>6171</v>
      </c>
      <c r="D365" s="86"/>
      <c r="E365" s="86"/>
      <c r="F365" s="47" t="s">
        <v>748</v>
      </c>
      <c r="G365" s="169"/>
      <c r="H365" s="464"/>
      <c r="I365" s="464"/>
      <c r="J365" s="141">
        <v>17</v>
      </c>
      <c r="K365" s="432">
        <v>16.8</v>
      </c>
      <c r="L365" s="432">
        <v>17</v>
      </c>
    </row>
    <row r="366" spans="1:12" ht="12.75">
      <c r="A366" s="55">
        <v>152</v>
      </c>
      <c r="B366" s="276"/>
      <c r="C366" s="276"/>
      <c r="D366" s="86"/>
      <c r="E366" s="86"/>
      <c r="F366" s="35" t="s">
        <v>299</v>
      </c>
      <c r="G366" s="51"/>
      <c r="H366" s="453"/>
      <c r="I366" s="453"/>
      <c r="J366" s="91">
        <f>SUM(J365)</f>
        <v>17</v>
      </c>
      <c r="K366" s="433">
        <f>SUM(K365)</f>
        <v>16.8</v>
      </c>
      <c r="L366" s="433">
        <f>SUM(L365)</f>
        <v>17</v>
      </c>
    </row>
    <row r="367" spans="1:12" ht="2.25" customHeight="1">
      <c r="A367" s="55"/>
      <c r="B367" s="276"/>
      <c r="C367" s="276"/>
      <c r="D367" s="86"/>
      <c r="E367" s="86"/>
      <c r="F367" s="61"/>
      <c r="G367" s="51"/>
      <c r="H367" s="453"/>
      <c r="I367" s="578"/>
      <c r="J367" s="501"/>
      <c r="K367" s="433"/>
      <c r="L367" s="432"/>
    </row>
    <row r="368" spans="1:12" ht="12.75">
      <c r="A368" s="18">
        <v>153</v>
      </c>
      <c r="B368" s="276">
        <v>5139</v>
      </c>
      <c r="C368" s="276">
        <v>6171</v>
      </c>
      <c r="D368" s="86"/>
      <c r="E368" s="86"/>
      <c r="F368" s="47" t="s">
        <v>726</v>
      </c>
      <c r="G368" s="51"/>
      <c r="H368" s="453"/>
      <c r="I368" s="453"/>
      <c r="J368" s="141">
        <v>40</v>
      </c>
      <c r="K368" s="432">
        <v>33.062</v>
      </c>
      <c r="L368" s="432">
        <v>40</v>
      </c>
    </row>
    <row r="369" spans="1:12" ht="12.75">
      <c r="A369" s="18">
        <v>153</v>
      </c>
      <c r="B369" s="276">
        <v>5156</v>
      </c>
      <c r="C369" s="276">
        <v>6171</v>
      </c>
      <c r="D369" s="86"/>
      <c r="E369" s="86"/>
      <c r="F369" s="47" t="s">
        <v>293</v>
      </c>
      <c r="G369" s="51"/>
      <c r="H369" s="453"/>
      <c r="I369" s="453"/>
      <c r="J369" s="141">
        <v>1</v>
      </c>
      <c r="K369" s="432">
        <v>0</v>
      </c>
      <c r="L369" s="432">
        <v>1</v>
      </c>
    </row>
    <row r="370" spans="1:12" ht="12.75">
      <c r="A370" s="18">
        <v>153</v>
      </c>
      <c r="B370" s="276">
        <v>5169</v>
      </c>
      <c r="C370" s="276">
        <v>6171</v>
      </c>
      <c r="D370" s="86"/>
      <c r="E370" s="86"/>
      <c r="F370" s="47" t="s">
        <v>786</v>
      </c>
      <c r="G370" s="51"/>
      <c r="H370" s="453"/>
      <c r="I370" s="453"/>
      <c r="J370" s="141">
        <v>140</v>
      </c>
      <c r="K370" s="432">
        <v>64.929</v>
      </c>
      <c r="L370" s="432">
        <v>140</v>
      </c>
    </row>
    <row r="371" spans="1:12" ht="12.75">
      <c r="A371" s="18">
        <v>153</v>
      </c>
      <c r="B371" s="276">
        <v>5171</v>
      </c>
      <c r="C371" s="276">
        <v>6171</v>
      </c>
      <c r="D371" s="86"/>
      <c r="E371" s="86"/>
      <c r="F371" s="47" t="s">
        <v>196</v>
      </c>
      <c r="G371" s="51"/>
      <c r="H371" s="453"/>
      <c r="I371" s="453"/>
      <c r="J371" s="141">
        <v>350</v>
      </c>
      <c r="K371" s="432">
        <v>259.036</v>
      </c>
      <c r="L371" s="432">
        <v>550</v>
      </c>
    </row>
    <row r="372" spans="1:12" ht="12.75">
      <c r="A372" s="55">
        <v>153</v>
      </c>
      <c r="B372" s="276"/>
      <c r="C372" s="276"/>
      <c r="D372" s="86"/>
      <c r="E372" s="86"/>
      <c r="F372" s="61" t="s">
        <v>749</v>
      </c>
      <c r="G372" s="51"/>
      <c r="H372" s="453"/>
      <c r="I372" s="453"/>
      <c r="J372" s="91">
        <f>SUM(J368:J371)</f>
        <v>531</v>
      </c>
      <c r="K372" s="433">
        <f>SUM(K368:K371)</f>
        <v>357.027</v>
      </c>
      <c r="L372" s="433">
        <f>SUM(L368:L371)</f>
        <v>731</v>
      </c>
    </row>
    <row r="373" spans="1:12" ht="3" customHeight="1">
      <c r="A373" s="8"/>
      <c r="B373" s="79"/>
      <c r="C373" s="79"/>
      <c r="D373" s="88"/>
      <c r="E373" s="86"/>
      <c r="F373" s="8"/>
      <c r="G373" s="51"/>
      <c r="H373" s="453"/>
      <c r="I373" s="578"/>
      <c r="J373" s="501"/>
      <c r="K373" s="433"/>
      <c r="L373" s="432"/>
    </row>
    <row r="374" spans="1:12" ht="12.75">
      <c r="A374" s="55">
        <v>156</v>
      </c>
      <c r="B374" s="276">
        <v>5162</v>
      </c>
      <c r="C374" s="276">
        <v>6171</v>
      </c>
      <c r="D374" s="86"/>
      <c r="E374" s="86"/>
      <c r="F374" s="35" t="s">
        <v>622</v>
      </c>
      <c r="G374" s="51"/>
      <c r="H374" s="453"/>
      <c r="I374" s="453"/>
      <c r="J374" s="142">
        <v>267.45</v>
      </c>
      <c r="K374" s="433">
        <v>262.824</v>
      </c>
      <c r="L374" s="433">
        <v>0</v>
      </c>
    </row>
    <row r="375" spans="1:10" ht="12.75">
      <c r="A375" s="55">
        <v>159</v>
      </c>
      <c r="B375" s="276">
        <v>1361</v>
      </c>
      <c r="C375" s="276"/>
      <c r="D375" s="86"/>
      <c r="E375" s="86"/>
      <c r="F375" s="77" t="s">
        <v>1054</v>
      </c>
      <c r="G375" s="144">
        <v>27</v>
      </c>
      <c r="H375" s="474">
        <v>23.91</v>
      </c>
      <c r="I375" s="462">
        <v>27</v>
      </c>
      <c r="J375" s="382"/>
    </row>
    <row r="376" spans="1:10" ht="12.75">
      <c r="A376" s="55">
        <v>160</v>
      </c>
      <c r="B376" s="276">
        <v>1361</v>
      </c>
      <c r="C376" s="276"/>
      <c r="D376" s="86"/>
      <c r="E376" s="86"/>
      <c r="F376" s="39" t="s">
        <v>629</v>
      </c>
      <c r="G376" s="144">
        <v>1296</v>
      </c>
      <c r="H376" s="474">
        <v>1264.5</v>
      </c>
      <c r="I376" s="462">
        <v>1400</v>
      </c>
      <c r="J376" s="382"/>
    </row>
    <row r="377" spans="1:10" ht="2.25" customHeight="1">
      <c r="A377" s="55"/>
      <c r="B377" s="276"/>
      <c r="C377" s="276"/>
      <c r="D377" s="86"/>
      <c r="E377" s="86"/>
      <c r="F377" s="39"/>
      <c r="G377" s="144"/>
      <c r="H377" s="474"/>
      <c r="I377" s="474"/>
      <c r="J377" s="382"/>
    </row>
    <row r="378" spans="1:10" ht="12.75">
      <c r="A378" s="16">
        <v>161</v>
      </c>
      <c r="B378" s="276">
        <v>2212</v>
      </c>
      <c r="C378" s="276">
        <v>5399</v>
      </c>
      <c r="D378" s="86"/>
      <c r="E378" s="86"/>
      <c r="F378" s="33" t="s">
        <v>624</v>
      </c>
      <c r="G378" s="145">
        <v>140</v>
      </c>
      <c r="H378" s="475">
        <v>91</v>
      </c>
      <c r="I378" s="466">
        <v>140</v>
      </c>
      <c r="J378" s="382"/>
    </row>
    <row r="379" spans="1:10" ht="12.75">
      <c r="A379" s="16">
        <v>161</v>
      </c>
      <c r="B379" s="276">
        <v>2324</v>
      </c>
      <c r="C379" s="276">
        <v>5399</v>
      </c>
      <c r="D379" s="86"/>
      <c r="E379" s="86"/>
      <c r="F379" s="129" t="s">
        <v>618</v>
      </c>
      <c r="G379" s="145">
        <v>16</v>
      </c>
      <c r="H379" s="475">
        <v>4.499</v>
      </c>
      <c r="I379" s="466">
        <v>16</v>
      </c>
      <c r="J379" s="382"/>
    </row>
    <row r="380" spans="1:10" ht="12.75">
      <c r="A380" s="16">
        <v>161</v>
      </c>
      <c r="B380" s="276">
        <v>4121</v>
      </c>
      <c r="C380" s="276"/>
      <c r="D380" s="86"/>
      <c r="E380" s="86"/>
      <c r="F380" s="79" t="s">
        <v>1011</v>
      </c>
      <c r="G380" s="145">
        <v>100</v>
      </c>
      <c r="H380" s="475">
        <v>132.9</v>
      </c>
      <c r="I380" s="466">
        <v>100</v>
      </c>
      <c r="J380" s="382"/>
    </row>
    <row r="381" spans="1:10" ht="12.75">
      <c r="A381" s="55">
        <v>161</v>
      </c>
      <c r="B381" s="276"/>
      <c r="C381" s="276"/>
      <c r="D381" s="86"/>
      <c r="E381" s="86"/>
      <c r="F381" s="39" t="s">
        <v>806</v>
      </c>
      <c r="G381" s="93">
        <f>SUM(G378:G380)</f>
        <v>256</v>
      </c>
      <c r="H381" s="438">
        <f>SUM(H378:H380)</f>
        <v>228.399</v>
      </c>
      <c r="I381" s="438">
        <f>SUM(I378:I380)</f>
        <v>256</v>
      </c>
      <c r="J381" s="382"/>
    </row>
    <row r="382" spans="1:10" ht="2.25" customHeight="1">
      <c r="A382" s="55"/>
      <c r="B382" s="276"/>
      <c r="C382" s="276"/>
      <c r="D382" s="86"/>
      <c r="E382" s="86"/>
      <c r="F382" s="39"/>
      <c r="G382" s="144"/>
      <c r="H382" s="474"/>
      <c r="I382" s="474"/>
      <c r="J382" s="382"/>
    </row>
    <row r="383" spans="1:10" ht="12.75">
      <c r="A383" s="55">
        <v>162</v>
      </c>
      <c r="B383" s="276">
        <v>1361</v>
      </c>
      <c r="C383" s="276"/>
      <c r="D383" s="86"/>
      <c r="E383" s="86"/>
      <c r="F383" s="39" t="s">
        <v>57</v>
      </c>
      <c r="G383" s="144">
        <v>102</v>
      </c>
      <c r="H383" s="474">
        <v>86.45</v>
      </c>
      <c r="I383" s="462">
        <v>100</v>
      </c>
      <c r="J383" s="382"/>
    </row>
    <row r="384" spans="1:10" ht="2.25" customHeight="1">
      <c r="A384" s="55"/>
      <c r="B384" s="276"/>
      <c r="C384" s="276"/>
      <c r="D384" s="86"/>
      <c r="E384" s="86"/>
      <c r="F384" s="39"/>
      <c r="G384" s="144"/>
      <c r="H384" s="474"/>
      <c r="I384" s="474"/>
      <c r="J384" s="382"/>
    </row>
    <row r="385" spans="1:10" ht="12.75">
      <c r="A385" s="55">
        <v>163</v>
      </c>
      <c r="B385" s="276">
        <v>2212</v>
      </c>
      <c r="C385" s="276">
        <v>6409</v>
      </c>
      <c r="D385" s="86"/>
      <c r="E385" s="86"/>
      <c r="F385" s="39" t="s">
        <v>625</v>
      </c>
      <c r="G385" s="144">
        <v>45</v>
      </c>
      <c r="H385" s="474">
        <v>38.4</v>
      </c>
      <c r="I385" s="462">
        <v>45</v>
      </c>
      <c r="J385" s="382"/>
    </row>
    <row r="386" spans="1:10" ht="2.25" customHeight="1">
      <c r="A386" s="55"/>
      <c r="B386" s="276"/>
      <c r="C386" s="276"/>
      <c r="D386" s="86"/>
      <c r="E386" s="86"/>
      <c r="F386" s="39"/>
      <c r="G386" s="144"/>
      <c r="H386" s="474"/>
      <c r="I386" s="474"/>
      <c r="J386" s="382"/>
    </row>
    <row r="387" spans="1:10" ht="13.5" customHeight="1">
      <c r="A387" s="16">
        <v>164</v>
      </c>
      <c r="B387" s="276">
        <v>2111</v>
      </c>
      <c r="C387" s="276">
        <v>6171</v>
      </c>
      <c r="D387" s="86"/>
      <c r="E387" s="86"/>
      <c r="F387" s="79" t="s">
        <v>254</v>
      </c>
      <c r="G387" s="145">
        <v>2</v>
      </c>
      <c r="H387" s="475">
        <v>0</v>
      </c>
      <c r="I387" s="466">
        <v>0</v>
      </c>
      <c r="J387" s="382"/>
    </row>
    <row r="388" spans="1:10" ht="12.75">
      <c r="A388" s="69">
        <v>164</v>
      </c>
      <c r="B388" s="308">
        <v>2324</v>
      </c>
      <c r="C388" s="308">
        <v>6409</v>
      </c>
      <c r="D388" s="133"/>
      <c r="E388" s="133"/>
      <c r="F388" s="97" t="s">
        <v>829</v>
      </c>
      <c r="G388" s="145">
        <v>41</v>
      </c>
      <c r="H388" s="475">
        <v>19.079</v>
      </c>
      <c r="I388" s="466">
        <v>19</v>
      </c>
      <c r="J388" s="382"/>
    </row>
    <row r="389" spans="1:10" ht="12.75">
      <c r="A389" s="55">
        <v>164</v>
      </c>
      <c r="B389" s="276"/>
      <c r="C389" s="276"/>
      <c r="D389" s="86"/>
      <c r="E389" s="86"/>
      <c r="F389" s="39" t="s">
        <v>626</v>
      </c>
      <c r="G389" s="93">
        <f>SUM(G387:G388)</f>
        <v>43</v>
      </c>
      <c r="H389" s="438">
        <f>SUM(H387:H388)</f>
        <v>19.079</v>
      </c>
      <c r="I389" s="438">
        <f>SUM(I387:I388)</f>
        <v>19</v>
      </c>
      <c r="J389" s="382"/>
    </row>
    <row r="390" spans="1:10" ht="1.5" customHeight="1">
      <c r="A390" s="8"/>
      <c r="B390" s="79"/>
      <c r="C390" s="79"/>
      <c r="D390" s="88"/>
      <c r="E390" s="86"/>
      <c r="F390" s="8"/>
      <c r="G390" s="144"/>
      <c r="H390" s="474"/>
      <c r="I390" s="474"/>
      <c r="J390" s="140"/>
    </row>
    <row r="391" spans="1:10" ht="12.75">
      <c r="A391" s="55">
        <v>168</v>
      </c>
      <c r="B391" s="276">
        <v>2310</v>
      </c>
      <c r="C391" s="276">
        <v>6171</v>
      </c>
      <c r="D391" s="86"/>
      <c r="E391" s="86"/>
      <c r="F391" s="77" t="s">
        <v>354</v>
      </c>
      <c r="G391" s="144">
        <v>3</v>
      </c>
      <c r="H391" s="474">
        <v>16.959</v>
      </c>
      <c r="I391" s="462">
        <v>5</v>
      </c>
      <c r="J391" s="147"/>
    </row>
    <row r="392" spans="1:10" ht="1.5" customHeight="1">
      <c r="A392" s="55"/>
      <c r="B392" s="276"/>
      <c r="C392" s="276"/>
      <c r="D392" s="86"/>
      <c r="E392" s="86"/>
      <c r="F392" s="77"/>
      <c r="G392" s="144"/>
      <c r="H392" s="474"/>
      <c r="I392" s="474"/>
      <c r="J392" s="147"/>
    </row>
    <row r="393" spans="1:10" ht="12.75">
      <c r="A393" s="16">
        <v>172</v>
      </c>
      <c r="B393" s="276">
        <v>2111</v>
      </c>
      <c r="C393" s="276">
        <v>6171</v>
      </c>
      <c r="D393" s="86"/>
      <c r="E393" s="86"/>
      <c r="F393" s="33" t="s">
        <v>836</v>
      </c>
      <c r="G393" s="210">
        <v>15</v>
      </c>
      <c r="H393" s="475">
        <v>14.52</v>
      </c>
      <c r="I393" s="466">
        <v>15</v>
      </c>
      <c r="J393" s="147"/>
    </row>
    <row r="394" spans="1:10" ht="12.75">
      <c r="A394" s="16">
        <v>172</v>
      </c>
      <c r="B394" s="276">
        <v>2139</v>
      </c>
      <c r="C394" s="276">
        <v>6171</v>
      </c>
      <c r="D394" s="86"/>
      <c r="E394" s="86"/>
      <c r="F394" s="33" t="s">
        <v>774</v>
      </c>
      <c r="G394" s="145">
        <v>15</v>
      </c>
      <c r="H394" s="475">
        <v>14.883</v>
      </c>
      <c r="I394" s="466">
        <v>5</v>
      </c>
      <c r="J394" s="140"/>
    </row>
    <row r="395" spans="1:10" ht="12.75">
      <c r="A395" s="55">
        <v>172</v>
      </c>
      <c r="B395" s="276"/>
      <c r="C395" s="276"/>
      <c r="D395" s="86"/>
      <c r="E395" s="86"/>
      <c r="F395" s="43" t="s">
        <v>775</v>
      </c>
      <c r="G395" s="91">
        <f>SUM(G393:G394)</f>
        <v>30</v>
      </c>
      <c r="H395" s="433">
        <f>SUM(H393:H394)</f>
        <v>29.403</v>
      </c>
      <c r="I395" s="433">
        <f>SUM(I393:I394)</f>
        <v>20</v>
      </c>
      <c r="J395" s="140"/>
    </row>
    <row r="396" spans="1:12" ht="2.25" customHeight="1">
      <c r="A396" s="55"/>
      <c r="B396" s="276"/>
      <c r="C396" s="276"/>
      <c r="D396" s="86"/>
      <c r="E396" s="86"/>
      <c r="F396" s="43"/>
      <c r="G396" s="144"/>
      <c r="H396" s="474"/>
      <c r="I396" s="474"/>
      <c r="J396" s="141"/>
      <c r="K396" s="433"/>
      <c r="L396" s="432"/>
    </row>
    <row r="397" spans="1:12" ht="12.75">
      <c r="A397" s="55">
        <v>588</v>
      </c>
      <c r="B397" s="276">
        <v>5192</v>
      </c>
      <c r="C397" s="276">
        <v>3632</v>
      </c>
      <c r="D397" s="86"/>
      <c r="E397" s="86"/>
      <c r="F397" s="39" t="s">
        <v>297</v>
      </c>
      <c r="G397" s="177"/>
      <c r="H397" s="476"/>
      <c r="I397" s="476"/>
      <c r="J397" s="144">
        <v>60</v>
      </c>
      <c r="K397" s="433">
        <v>54.2</v>
      </c>
      <c r="L397" s="433">
        <v>60</v>
      </c>
    </row>
    <row r="398" spans="1:10" ht="13.5" thickBot="1">
      <c r="A398" s="55">
        <v>588</v>
      </c>
      <c r="B398" s="276">
        <v>2324</v>
      </c>
      <c r="C398" s="276">
        <v>3632</v>
      </c>
      <c r="D398" s="86"/>
      <c r="E398" s="86"/>
      <c r="F398" s="78" t="s">
        <v>1031</v>
      </c>
      <c r="G398" s="142">
        <v>60</v>
      </c>
      <c r="H398" s="462">
        <v>2.215</v>
      </c>
      <c r="I398" s="462">
        <v>40</v>
      </c>
      <c r="J398" s="152"/>
    </row>
    <row r="399" spans="1:12" ht="13.5" thickBot="1">
      <c r="A399" s="4"/>
      <c r="B399" s="305"/>
      <c r="C399" s="305"/>
      <c r="D399" s="196"/>
      <c r="E399" s="196"/>
      <c r="F399" s="333" t="s">
        <v>627</v>
      </c>
      <c r="G399" s="498">
        <f>SUM(G395+G391+G389+G385+G381+G376+G375+G323+G383+G321+G398+G352+G339)</f>
        <v>2161.5</v>
      </c>
      <c r="H399" s="499">
        <f>H321+H323+H352+H375+H376+H381+H383+H385+H389+H391+H395+H398+H339</f>
        <v>1959.256</v>
      </c>
      <c r="I399" s="499">
        <f>I321+I323+I352+I375+I376+I381+I383+I385+I389+I391+I395+I398+I339</f>
        <v>2217</v>
      </c>
      <c r="J399" s="229">
        <f>SUM(J374+J372+J366+J363+J357+J353+J351+J349+J346+J397+J339+J330+J321+J325)</f>
        <v>6193.73</v>
      </c>
      <c r="K399" s="441">
        <f>SUM(K374+K372+K366+K363+K357+K353+K351+K349+K346+K397+K339+K330+K321+K325)</f>
        <v>4555.763999999999</v>
      </c>
      <c r="L399" s="584">
        <f>SUM(L374+L372+L366+L363+L357+L353+L351+L349+L346+L397+L339+L330+L321+L325)</f>
        <v>6107</v>
      </c>
    </row>
    <row r="400" spans="1:10" ht="4.5" customHeight="1" thickBot="1">
      <c r="A400" s="3"/>
      <c r="B400" s="303"/>
      <c r="C400" s="303"/>
      <c r="D400" s="165"/>
      <c r="E400" s="165"/>
      <c r="F400" s="9"/>
      <c r="J400" s="140"/>
    </row>
    <row r="401" spans="1:10" ht="13.5" thickBot="1">
      <c r="A401" s="5">
        <v>4</v>
      </c>
      <c r="B401" s="296"/>
      <c r="C401" s="296"/>
      <c r="D401" s="161"/>
      <c r="E401" s="161"/>
      <c r="F401" s="10" t="s">
        <v>628</v>
      </c>
      <c r="J401" s="140"/>
    </row>
    <row r="402" spans="1:10" ht="12.75">
      <c r="A402" s="55">
        <v>194</v>
      </c>
      <c r="B402" s="276">
        <v>1361</v>
      </c>
      <c r="C402" s="302"/>
      <c r="D402" s="111"/>
      <c r="E402" s="111"/>
      <c r="F402" s="77" t="s">
        <v>574</v>
      </c>
      <c r="G402" s="143">
        <v>0</v>
      </c>
      <c r="H402" s="462">
        <v>0.1</v>
      </c>
      <c r="I402" s="462">
        <v>0</v>
      </c>
      <c r="J402" s="140"/>
    </row>
    <row r="403" spans="1:12" ht="1.5" customHeight="1">
      <c r="A403" s="124"/>
      <c r="B403" s="314"/>
      <c r="C403" s="314"/>
      <c r="D403" s="202"/>
      <c r="E403" s="202"/>
      <c r="F403" s="118"/>
      <c r="G403" s="142"/>
      <c r="H403" s="462"/>
      <c r="I403" s="462"/>
      <c r="J403" s="141"/>
      <c r="K403" s="433"/>
      <c r="L403" s="432"/>
    </row>
    <row r="404" spans="1:12" ht="12.75">
      <c r="A404" s="55">
        <v>197</v>
      </c>
      <c r="B404" s="304">
        <v>5362</v>
      </c>
      <c r="C404" s="304">
        <v>6399</v>
      </c>
      <c r="D404" s="197"/>
      <c r="E404" s="202"/>
      <c r="F404" s="118" t="s">
        <v>344</v>
      </c>
      <c r="G404" s="151"/>
      <c r="H404" s="463"/>
      <c r="I404" s="463"/>
      <c r="J404" s="143">
        <v>-6301</v>
      </c>
      <c r="K404" s="433">
        <v>951.148</v>
      </c>
      <c r="L404" s="433">
        <v>-3026</v>
      </c>
    </row>
    <row r="405" spans="1:12" ht="1.5" customHeight="1">
      <c r="A405" s="55"/>
      <c r="B405" s="304"/>
      <c r="C405" s="304"/>
      <c r="D405" s="197"/>
      <c r="E405" s="197"/>
      <c r="F405" s="42"/>
      <c r="G405" s="142"/>
      <c r="H405" s="462"/>
      <c r="I405" s="462"/>
      <c r="J405" s="142"/>
      <c r="K405" s="433"/>
      <c r="L405" s="432"/>
    </row>
    <row r="406" spans="1:10" ht="12.75">
      <c r="A406" s="55">
        <v>198</v>
      </c>
      <c r="B406" s="276">
        <v>1122</v>
      </c>
      <c r="C406" s="276"/>
      <c r="D406" s="86"/>
      <c r="E406" s="86"/>
      <c r="F406" s="39" t="s">
        <v>590</v>
      </c>
      <c r="G406" s="157">
        <v>15024</v>
      </c>
      <c r="H406" s="462">
        <v>12129.79</v>
      </c>
      <c r="I406" s="462">
        <v>15024</v>
      </c>
      <c r="J406" s="140"/>
    </row>
    <row r="407" spans="1:12" ht="12.75">
      <c r="A407" s="55">
        <v>198</v>
      </c>
      <c r="B407" s="276">
        <v>5362</v>
      </c>
      <c r="C407" s="276">
        <v>6399</v>
      </c>
      <c r="D407" s="86"/>
      <c r="E407" s="86"/>
      <c r="F407" s="39" t="s">
        <v>590</v>
      </c>
      <c r="G407" s="117"/>
      <c r="H407" s="477"/>
      <c r="I407" s="477"/>
      <c r="J407" s="142">
        <v>15024</v>
      </c>
      <c r="K407" s="433">
        <v>12129.79</v>
      </c>
      <c r="L407" s="433">
        <v>15024</v>
      </c>
    </row>
    <row r="408" spans="1:12" ht="1.5" customHeight="1">
      <c r="A408" s="70"/>
      <c r="B408" s="276"/>
      <c r="C408" s="276"/>
      <c r="D408" s="86"/>
      <c r="E408" s="86"/>
      <c r="F408" s="39"/>
      <c r="G408" s="117"/>
      <c r="H408" s="477"/>
      <c r="I408" s="477"/>
      <c r="J408" s="142"/>
      <c r="K408" s="433"/>
      <c r="L408" s="432"/>
    </row>
    <row r="409" spans="1:12" ht="12.75">
      <c r="A409" s="55">
        <v>199</v>
      </c>
      <c r="B409" s="276">
        <v>5362</v>
      </c>
      <c r="C409" s="276">
        <v>6399</v>
      </c>
      <c r="D409" s="86"/>
      <c r="E409" s="86"/>
      <c r="F409" s="39" t="s">
        <v>591</v>
      </c>
      <c r="G409" s="51"/>
      <c r="H409" s="453"/>
      <c r="I409" s="453"/>
      <c r="J409" s="142">
        <v>111</v>
      </c>
      <c r="K409" s="433">
        <v>110.904</v>
      </c>
      <c r="L409" s="433">
        <v>111</v>
      </c>
    </row>
    <row r="410" spans="1:12" ht="2.25" customHeight="1">
      <c r="A410" s="55"/>
      <c r="B410" s="276"/>
      <c r="C410" s="276"/>
      <c r="D410" s="86"/>
      <c r="E410" s="86"/>
      <c r="F410" s="39"/>
      <c r="G410" s="51"/>
      <c r="H410" s="453"/>
      <c r="I410" s="453"/>
      <c r="J410" s="142"/>
      <c r="K410" s="433"/>
      <c r="L410" s="432"/>
    </row>
    <row r="411" spans="1:12" ht="12.75">
      <c r="A411" s="55">
        <v>200</v>
      </c>
      <c r="B411" s="276">
        <v>5141</v>
      </c>
      <c r="C411" s="276">
        <v>6310</v>
      </c>
      <c r="D411" s="86"/>
      <c r="E411" s="86"/>
      <c r="F411" s="33" t="s">
        <v>345</v>
      </c>
      <c r="G411" s="51"/>
      <c r="H411" s="453"/>
      <c r="I411" s="453"/>
      <c r="J411" s="141">
        <v>1</v>
      </c>
      <c r="K411" s="432">
        <v>0.382</v>
      </c>
      <c r="L411" s="432">
        <v>2</v>
      </c>
    </row>
    <row r="412" spans="1:12" ht="12.75">
      <c r="A412" s="55">
        <v>206</v>
      </c>
      <c r="B412" s="276">
        <v>5141</v>
      </c>
      <c r="C412" s="276">
        <v>6310</v>
      </c>
      <c r="D412" s="86"/>
      <c r="E412" s="86"/>
      <c r="F412" s="33" t="s">
        <v>247</v>
      </c>
      <c r="G412" s="51"/>
      <c r="H412" s="453"/>
      <c r="I412" s="453"/>
      <c r="J412" s="141">
        <v>5</v>
      </c>
      <c r="K412" s="432">
        <v>4.123</v>
      </c>
      <c r="L412" s="432">
        <v>0</v>
      </c>
    </row>
    <row r="413" spans="1:12" ht="12.75">
      <c r="A413" s="55">
        <v>227</v>
      </c>
      <c r="B413" s="276">
        <v>5141</v>
      </c>
      <c r="C413" s="276">
        <v>6310</v>
      </c>
      <c r="D413" s="86"/>
      <c r="E413" s="86"/>
      <c r="F413" s="33" t="s">
        <v>248</v>
      </c>
      <c r="G413" s="51"/>
      <c r="H413" s="453"/>
      <c r="I413" s="453"/>
      <c r="J413" s="141">
        <v>8</v>
      </c>
      <c r="K413" s="432">
        <v>6.014</v>
      </c>
      <c r="L413" s="432">
        <v>0</v>
      </c>
    </row>
    <row r="414" spans="1:13" ht="12.75">
      <c r="A414" s="55">
        <v>229</v>
      </c>
      <c r="B414" s="276">
        <v>5141</v>
      </c>
      <c r="C414" s="276">
        <v>6310</v>
      </c>
      <c r="D414" s="86"/>
      <c r="E414" s="86"/>
      <c r="F414" s="33" t="s">
        <v>494</v>
      </c>
      <c r="G414" s="51"/>
      <c r="H414" s="453"/>
      <c r="I414" s="453"/>
      <c r="J414" s="141">
        <v>97</v>
      </c>
      <c r="K414" s="432">
        <v>64.802</v>
      </c>
      <c r="L414" s="432">
        <v>100</v>
      </c>
      <c r="M414" s="600"/>
    </row>
    <row r="415" spans="1:13" ht="12.75">
      <c r="A415" s="55">
        <v>230</v>
      </c>
      <c r="B415" s="276">
        <v>5141</v>
      </c>
      <c r="C415" s="276">
        <v>6310</v>
      </c>
      <c r="D415" s="86"/>
      <c r="E415" s="86"/>
      <c r="F415" s="79" t="s">
        <v>279</v>
      </c>
      <c r="G415" s="51"/>
      <c r="H415" s="453"/>
      <c r="I415" s="453"/>
      <c r="J415" s="141">
        <v>132</v>
      </c>
      <c r="K415" s="432">
        <v>93.227</v>
      </c>
      <c r="L415" s="432">
        <v>121</v>
      </c>
      <c r="M415" s="600"/>
    </row>
    <row r="416" spans="1:13" ht="12.75">
      <c r="A416" s="55">
        <v>231</v>
      </c>
      <c r="B416" s="276">
        <v>5141</v>
      </c>
      <c r="C416" s="276">
        <v>6310</v>
      </c>
      <c r="D416" s="86"/>
      <c r="E416" s="86"/>
      <c r="F416" s="79" t="s">
        <v>280</v>
      </c>
      <c r="G416" s="51"/>
      <c r="H416" s="453"/>
      <c r="I416" s="453"/>
      <c r="J416" s="141">
        <v>64</v>
      </c>
      <c r="K416" s="432">
        <v>59.67</v>
      </c>
      <c r="L416" s="432">
        <v>90</v>
      </c>
      <c r="M416" s="600"/>
    </row>
    <row r="417" spans="1:13" ht="12.75">
      <c r="A417" s="55">
        <v>240</v>
      </c>
      <c r="B417" s="276">
        <v>5141</v>
      </c>
      <c r="C417" s="276">
        <v>6310</v>
      </c>
      <c r="D417" s="86"/>
      <c r="E417" s="86"/>
      <c r="F417" s="33" t="s">
        <v>386</v>
      </c>
      <c r="G417" s="51"/>
      <c r="H417" s="453"/>
      <c r="I417" s="453"/>
      <c r="J417" s="141">
        <v>10</v>
      </c>
      <c r="K417" s="432">
        <v>5.07</v>
      </c>
      <c r="L417" s="432">
        <v>7</v>
      </c>
      <c r="M417" s="600"/>
    </row>
    <row r="418" spans="1:13" ht="12.75">
      <c r="A418" s="55"/>
      <c r="B418" s="276"/>
      <c r="C418" s="276"/>
      <c r="D418" s="86"/>
      <c r="E418" s="86"/>
      <c r="F418" s="39" t="s">
        <v>803</v>
      </c>
      <c r="G418" s="64"/>
      <c r="H418" s="478"/>
      <c r="I418" s="478"/>
      <c r="J418" s="91">
        <f>SUM(J411:J417)</f>
        <v>317</v>
      </c>
      <c r="K418" s="433">
        <f>SUM(K411:K417)</f>
        <v>233.288</v>
      </c>
      <c r="L418" s="433">
        <f>SUM(L411:L417)</f>
        <v>320</v>
      </c>
      <c r="M418" s="600"/>
    </row>
    <row r="419" spans="1:12" ht="2.25" customHeight="1">
      <c r="A419" s="55"/>
      <c r="B419" s="276"/>
      <c r="C419" s="276"/>
      <c r="D419" s="86"/>
      <c r="E419" s="86"/>
      <c r="F419" s="39"/>
      <c r="G419" s="51"/>
      <c r="H419" s="453"/>
      <c r="I419" s="453"/>
      <c r="J419" s="142"/>
      <c r="K419" s="433"/>
      <c r="L419" s="594"/>
    </row>
    <row r="420" spans="1:12" ht="12.75" customHeight="1">
      <c r="A420" s="55">
        <v>201</v>
      </c>
      <c r="B420" s="276">
        <v>5142</v>
      </c>
      <c r="C420" s="276">
        <v>6310</v>
      </c>
      <c r="D420" s="86"/>
      <c r="E420" s="86"/>
      <c r="F420" s="39" t="s">
        <v>944</v>
      </c>
      <c r="G420" s="51"/>
      <c r="H420" s="453"/>
      <c r="I420" s="453"/>
      <c r="J420" s="142">
        <v>0</v>
      </c>
      <c r="K420" s="433">
        <v>0.017</v>
      </c>
      <c r="L420" s="594"/>
    </row>
    <row r="421" spans="1:12" ht="12.75">
      <c r="A421" s="55">
        <v>201</v>
      </c>
      <c r="B421" s="276">
        <v>5163</v>
      </c>
      <c r="C421" s="276">
        <v>6310</v>
      </c>
      <c r="D421" s="86"/>
      <c r="E421" s="86"/>
      <c r="F421" s="39" t="s">
        <v>630</v>
      </c>
      <c r="G421" s="51"/>
      <c r="H421" s="453"/>
      <c r="I421" s="453"/>
      <c r="J421" s="142">
        <v>270</v>
      </c>
      <c r="K421" s="433">
        <v>174.38</v>
      </c>
      <c r="L421" s="433">
        <v>320</v>
      </c>
    </row>
    <row r="422" spans="1:12" ht="12.75">
      <c r="A422" s="55">
        <v>201</v>
      </c>
      <c r="B422" s="276">
        <v>5144</v>
      </c>
      <c r="C422" s="276">
        <v>6310</v>
      </c>
      <c r="D422" s="86"/>
      <c r="E422" s="86"/>
      <c r="F422" s="78" t="s">
        <v>771</v>
      </c>
      <c r="G422" s="51"/>
      <c r="H422" s="453"/>
      <c r="I422" s="453"/>
      <c r="J422" s="142">
        <v>92</v>
      </c>
      <c r="K422" s="433">
        <v>75.331</v>
      </c>
      <c r="L422" s="433">
        <v>0</v>
      </c>
    </row>
    <row r="423" spans="1:12" ht="12.75">
      <c r="A423" s="55">
        <v>202</v>
      </c>
      <c r="B423" s="276">
        <v>5166</v>
      </c>
      <c r="C423" s="276">
        <v>6409</v>
      </c>
      <c r="D423" s="86"/>
      <c r="E423" s="86"/>
      <c r="F423" s="39" t="s">
        <v>792</v>
      </c>
      <c r="G423" s="51"/>
      <c r="H423" s="453"/>
      <c r="I423" s="453"/>
      <c r="J423" s="142">
        <v>211</v>
      </c>
      <c r="K423" s="433">
        <v>203.28</v>
      </c>
      <c r="L423" s="433">
        <v>201</v>
      </c>
    </row>
    <row r="424" spans="1:12" ht="12.75">
      <c r="A424" s="55">
        <v>203</v>
      </c>
      <c r="B424" s="276">
        <v>5169</v>
      </c>
      <c r="C424" s="276">
        <v>6171</v>
      </c>
      <c r="D424" s="86"/>
      <c r="E424" s="86"/>
      <c r="F424" s="39" t="s">
        <v>631</v>
      </c>
      <c r="G424" s="51"/>
      <c r="H424" s="453"/>
      <c r="I424" s="453"/>
      <c r="J424" s="142">
        <f>525+168</f>
        <v>693</v>
      </c>
      <c r="K424" s="433">
        <v>638.525</v>
      </c>
      <c r="L424" s="433">
        <v>730.5</v>
      </c>
    </row>
    <row r="425" spans="1:12" ht="3" customHeight="1">
      <c r="A425" s="55"/>
      <c r="B425" s="276"/>
      <c r="C425" s="276"/>
      <c r="D425" s="86"/>
      <c r="E425" s="86"/>
      <c r="F425" s="39"/>
      <c r="G425" s="51"/>
      <c r="H425" s="453"/>
      <c r="I425" s="453"/>
      <c r="J425" s="142"/>
      <c r="K425" s="433"/>
      <c r="L425" s="594"/>
    </row>
    <row r="426" spans="1:12" ht="12.75">
      <c r="A426" s="55">
        <v>204</v>
      </c>
      <c r="B426" s="276">
        <v>5169</v>
      </c>
      <c r="C426" s="276">
        <v>6171</v>
      </c>
      <c r="D426" s="86"/>
      <c r="E426" s="86"/>
      <c r="F426" s="33" t="s">
        <v>815</v>
      </c>
      <c r="G426" s="51"/>
      <c r="H426" s="453"/>
      <c r="I426" s="453"/>
      <c r="J426" s="141">
        <v>834</v>
      </c>
      <c r="K426" s="432">
        <v>744.735</v>
      </c>
      <c r="L426" s="432">
        <f>J426+31.25</f>
        <v>865.25</v>
      </c>
    </row>
    <row r="427" spans="1:12" ht="12.75">
      <c r="A427" s="55">
        <v>204</v>
      </c>
      <c r="B427" s="276">
        <v>5179</v>
      </c>
      <c r="C427" s="276">
        <v>6112</v>
      </c>
      <c r="D427" s="86"/>
      <c r="E427" s="86"/>
      <c r="F427" s="33" t="s">
        <v>221</v>
      </c>
      <c r="G427" s="51"/>
      <c r="H427" s="453"/>
      <c r="I427" s="453"/>
      <c r="J427" s="141">
        <v>40</v>
      </c>
      <c r="K427" s="432">
        <v>31.15</v>
      </c>
      <c r="L427" s="432">
        <v>40</v>
      </c>
    </row>
    <row r="428" spans="1:12" ht="12.75">
      <c r="A428" s="67">
        <v>204</v>
      </c>
      <c r="B428" s="310">
        <v>5194</v>
      </c>
      <c r="C428" s="276">
        <v>6171</v>
      </c>
      <c r="D428" s="86"/>
      <c r="E428" s="86"/>
      <c r="F428" s="37" t="s">
        <v>834</v>
      </c>
      <c r="J428" s="141">
        <v>3</v>
      </c>
      <c r="K428" s="432">
        <v>0</v>
      </c>
      <c r="L428" s="432">
        <v>3</v>
      </c>
    </row>
    <row r="429" spans="1:12" ht="12.75">
      <c r="A429" s="67">
        <v>204</v>
      </c>
      <c r="B429" s="310">
        <v>5499</v>
      </c>
      <c r="C429" s="310">
        <v>6171</v>
      </c>
      <c r="D429" s="87"/>
      <c r="E429" s="86"/>
      <c r="F429" s="63" t="s">
        <v>817</v>
      </c>
      <c r="J429" s="141">
        <v>943</v>
      </c>
      <c r="K429" s="432">
        <v>766.5</v>
      </c>
      <c r="L429" s="432">
        <v>973</v>
      </c>
    </row>
    <row r="430" spans="1:12" ht="12.75">
      <c r="A430" s="67">
        <v>205</v>
      </c>
      <c r="B430" s="310">
        <v>5499</v>
      </c>
      <c r="C430" s="276">
        <v>6171</v>
      </c>
      <c r="D430" s="86"/>
      <c r="E430" s="86"/>
      <c r="F430" s="63" t="s">
        <v>281</v>
      </c>
      <c r="J430" s="141">
        <v>40</v>
      </c>
      <c r="K430" s="432">
        <v>40</v>
      </c>
      <c r="L430" s="432">
        <v>40</v>
      </c>
    </row>
    <row r="431" spans="1:12" ht="12.75">
      <c r="A431" s="67"/>
      <c r="B431" s="310"/>
      <c r="C431" s="310"/>
      <c r="D431" s="87"/>
      <c r="E431" s="86"/>
      <c r="F431" s="35" t="s">
        <v>233</v>
      </c>
      <c r="J431" s="91">
        <f>SUM(J426:J430)</f>
        <v>1860</v>
      </c>
      <c r="K431" s="433">
        <f>SUM(K426:K430)</f>
        <v>1582.385</v>
      </c>
      <c r="L431" s="433">
        <f>SUM(L426:L430)</f>
        <v>1921.25</v>
      </c>
    </row>
    <row r="432" spans="1:12" ht="3" customHeight="1">
      <c r="A432" s="67"/>
      <c r="B432" s="310"/>
      <c r="C432" s="310"/>
      <c r="D432" s="87"/>
      <c r="E432" s="86"/>
      <c r="F432" s="35"/>
      <c r="G432" s="90"/>
      <c r="H432" s="432"/>
      <c r="I432" s="432"/>
      <c r="J432" s="142"/>
      <c r="K432" s="433"/>
      <c r="L432" s="432"/>
    </row>
    <row r="433" spans="1:10" ht="12.75">
      <c r="A433" s="54">
        <v>208</v>
      </c>
      <c r="B433" s="304">
        <v>1113</v>
      </c>
      <c r="C433" s="304"/>
      <c r="D433" s="197"/>
      <c r="E433" s="197"/>
      <c r="F433" s="100" t="s">
        <v>813</v>
      </c>
      <c r="G433" s="141">
        <v>3100</v>
      </c>
      <c r="H433" s="466">
        <v>2976.889</v>
      </c>
      <c r="I433" s="466">
        <v>3530</v>
      </c>
      <c r="J433" s="140"/>
    </row>
    <row r="434" spans="1:10" ht="12.75">
      <c r="A434" s="16">
        <v>210</v>
      </c>
      <c r="B434" s="276">
        <v>1111</v>
      </c>
      <c r="C434" s="276"/>
      <c r="D434" s="86"/>
      <c r="E434" s="86"/>
      <c r="F434" s="79" t="s">
        <v>811</v>
      </c>
      <c r="G434" s="141">
        <v>33600</v>
      </c>
      <c r="H434" s="466">
        <v>24906.447</v>
      </c>
      <c r="I434" s="466">
        <v>31900</v>
      </c>
      <c r="J434" s="140"/>
    </row>
    <row r="435" spans="1:10" ht="12.75">
      <c r="A435" s="54">
        <v>211</v>
      </c>
      <c r="B435" s="304">
        <v>1112</v>
      </c>
      <c r="C435" s="304"/>
      <c r="D435" s="197"/>
      <c r="E435" s="197"/>
      <c r="F435" s="100" t="s">
        <v>812</v>
      </c>
      <c r="G435" s="141">
        <v>1800</v>
      </c>
      <c r="H435" s="466">
        <v>281.118</v>
      </c>
      <c r="I435" s="466">
        <v>470</v>
      </c>
      <c r="J435" s="140"/>
    </row>
    <row r="436" spans="1:10" ht="12.75">
      <c r="A436" s="16">
        <v>212</v>
      </c>
      <c r="B436" s="276">
        <v>1121</v>
      </c>
      <c r="C436" s="276"/>
      <c r="D436" s="86"/>
      <c r="E436" s="86"/>
      <c r="F436" s="129" t="s">
        <v>638</v>
      </c>
      <c r="G436" s="141">
        <v>29800</v>
      </c>
      <c r="H436" s="466">
        <v>26708.804</v>
      </c>
      <c r="I436" s="466">
        <v>30600</v>
      </c>
      <c r="J436" s="140"/>
    </row>
    <row r="437" spans="1:10" ht="12.75">
      <c r="A437" s="16">
        <v>213</v>
      </c>
      <c r="B437" s="276">
        <v>1211</v>
      </c>
      <c r="C437" s="276"/>
      <c r="D437" s="86"/>
      <c r="E437" s="86"/>
      <c r="F437" s="129" t="s">
        <v>639</v>
      </c>
      <c r="G437" s="141">
        <v>64200</v>
      </c>
      <c r="H437" s="466">
        <v>51241.214</v>
      </c>
      <c r="I437" s="466">
        <v>64500</v>
      </c>
      <c r="J437" s="140"/>
    </row>
    <row r="438" spans="1:10" ht="12.75">
      <c r="A438" s="16">
        <v>214</v>
      </c>
      <c r="B438" s="276">
        <v>1511</v>
      </c>
      <c r="C438" s="276"/>
      <c r="D438" s="86"/>
      <c r="E438" s="86"/>
      <c r="F438" s="129" t="s">
        <v>640</v>
      </c>
      <c r="G438" s="141">
        <v>17756</v>
      </c>
      <c r="H438" s="466">
        <v>12933.107</v>
      </c>
      <c r="I438" s="466">
        <v>17756</v>
      </c>
      <c r="J438" s="140"/>
    </row>
    <row r="439" spans="1:10" ht="12.75">
      <c r="A439" s="55"/>
      <c r="B439" s="276"/>
      <c r="C439" s="276"/>
      <c r="D439" s="86"/>
      <c r="E439" s="86"/>
      <c r="F439" s="39" t="s">
        <v>592</v>
      </c>
      <c r="G439" s="91">
        <f>SUM(G433:G438)</f>
        <v>150256</v>
      </c>
      <c r="H439" s="433">
        <f>SUM(H433:H438)</f>
        <v>119047.57900000001</v>
      </c>
      <c r="I439" s="621">
        <f>SUM(I433:I438)</f>
        <v>148756</v>
      </c>
      <c r="J439" s="140"/>
    </row>
    <row r="440" spans="1:10" ht="1.5" customHeight="1">
      <c r="A440" s="55"/>
      <c r="B440" s="276"/>
      <c r="C440" s="276"/>
      <c r="D440" s="86"/>
      <c r="E440" s="86"/>
      <c r="F440" s="39"/>
      <c r="G440" s="142"/>
      <c r="H440" s="462"/>
      <c r="I440" s="595"/>
      <c r="J440" s="140"/>
    </row>
    <row r="441" spans="1:10" ht="12.75">
      <c r="A441" s="55">
        <v>215</v>
      </c>
      <c r="B441" s="276">
        <v>1122</v>
      </c>
      <c r="C441" s="276"/>
      <c r="D441" s="86"/>
      <c r="E441" s="86"/>
      <c r="F441" s="77" t="s">
        <v>324</v>
      </c>
      <c r="G441" s="142">
        <v>0</v>
      </c>
      <c r="H441" s="462">
        <v>0</v>
      </c>
      <c r="I441" s="462">
        <v>0</v>
      </c>
      <c r="J441" s="140"/>
    </row>
    <row r="442" spans="1:10" ht="12.75">
      <c r="A442" s="55">
        <v>215</v>
      </c>
      <c r="B442" s="276">
        <v>4131</v>
      </c>
      <c r="C442" s="276"/>
      <c r="D442" s="86"/>
      <c r="E442" s="86"/>
      <c r="F442" s="77" t="s">
        <v>510</v>
      </c>
      <c r="G442" s="142">
        <v>0</v>
      </c>
      <c r="H442" s="462">
        <v>0</v>
      </c>
      <c r="I442" s="462">
        <v>0</v>
      </c>
      <c r="J442" s="140"/>
    </row>
    <row r="443" spans="1:10" ht="12.75">
      <c r="A443" s="55">
        <v>216</v>
      </c>
      <c r="B443" s="276">
        <v>1342</v>
      </c>
      <c r="C443" s="276"/>
      <c r="D443" s="86"/>
      <c r="E443" s="86"/>
      <c r="F443" s="77" t="s">
        <v>325</v>
      </c>
      <c r="G443" s="142">
        <v>4150</v>
      </c>
      <c r="H443" s="462">
        <v>4558.866</v>
      </c>
      <c r="I443" s="462">
        <v>4400</v>
      </c>
      <c r="J443" s="140"/>
    </row>
    <row r="444" spans="1:10" ht="12.75">
      <c r="A444" s="55">
        <v>217</v>
      </c>
      <c r="B444" s="276">
        <v>1345</v>
      </c>
      <c r="C444" s="276"/>
      <c r="D444" s="86"/>
      <c r="E444" s="86"/>
      <c r="F444" s="39" t="s">
        <v>751</v>
      </c>
      <c r="G444" s="142">
        <v>1783</v>
      </c>
      <c r="H444" s="462">
        <v>1780.59</v>
      </c>
      <c r="I444" s="462">
        <v>1700</v>
      </c>
      <c r="J444" s="140"/>
    </row>
    <row r="445" spans="1:10" ht="12.75">
      <c r="A445" s="55">
        <v>218</v>
      </c>
      <c r="B445" s="276">
        <v>1341</v>
      </c>
      <c r="C445" s="276"/>
      <c r="D445" s="86"/>
      <c r="E445" s="86"/>
      <c r="F445" s="39" t="s">
        <v>752</v>
      </c>
      <c r="G445" s="142">
        <v>428</v>
      </c>
      <c r="H445" s="462">
        <v>415.994</v>
      </c>
      <c r="I445" s="462">
        <v>425</v>
      </c>
      <c r="J445" s="140"/>
    </row>
    <row r="446" spans="1:10" ht="12.75">
      <c r="A446" s="55">
        <v>219</v>
      </c>
      <c r="B446" s="276">
        <v>1344</v>
      </c>
      <c r="C446" s="276"/>
      <c r="D446" s="86"/>
      <c r="E446" s="86"/>
      <c r="F446" s="39" t="s">
        <v>754</v>
      </c>
      <c r="G446" s="142">
        <v>51</v>
      </c>
      <c r="H446" s="462">
        <v>41.043</v>
      </c>
      <c r="I446" s="462">
        <v>40</v>
      </c>
      <c r="J446" s="140"/>
    </row>
    <row r="447" spans="1:10" ht="12.75">
      <c r="A447" s="55">
        <v>219</v>
      </c>
      <c r="B447" s="276">
        <v>4122</v>
      </c>
      <c r="C447" s="276"/>
      <c r="D447" s="86"/>
      <c r="E447" s="86">
        <v>749</v>
      </c>
      <c r="F447" s="39" t="s">
        <v>366</v>
      </c>
      <c r="G447" s="142">
        <v>2300</v>
      </c>
      <c r="H447" s="462">
        <v>2300</v>
      </c>
      <c r="I447" s="462">
        <v>2300</v>
      </c>
      <c r="J447" s="140"/>
    </row>
    <row r="448" spans="1:10" ht="12.75">
      <c r="A448" s="55">
        <v>220</v>
      </c>
      <c r="B448" s="276">
        <v>1361</v>
      </c>
      <c r="C448" s="276"/>
      <c r="D448" s="86"/>
      <c r="E448" s="86"/>
      <c r="F448" s="39" t="s">
        <v>234</v>
      </c>
      <c r="G448" s="142">
        <v>5</v>
      </c>
      <c r="H448" s="462">
        <v>4</v>
      </c>
      <c r="I448" s="462">
        <v>5</v>
      </c>
      <c r="J448" s="140"/>
    </row>
    <row r="449" spans="1:10" ht="12.75">
      <c r="A449" s="55">
        <v>221</v>
      </c>
      <c r="B449" s="276">
        <v>1340</v>
      </c>
      <c r="C449" s="276"/>
      <c r="D449" s="86"/>
      <c r="E449" s="86"/>
      <c r="F449" s="39" t="s">
        <v>755</v>
      </c>
      <c r="G449" s="142">
        <v>7000</v>
      </c>
      <c r="H449" s="462">
        <v>6610.461</v>
      </c>
      <c r="I449" s="462">
        <v>7000</v>
      </c>
      <c r="J449" s="140"/>
    </row>
    <row r="450" spans="1:10" ht="12.75">
      <c r="A450" s="55">
        <v>222</v>
      </c>
      <c r="B450" s="276">
        <v>4112</v>
      </c>
      <c r="C450" s="276"/>
      <c r="D450" s="86"/>
      <c r="E450" s="86"/>
      <c r="F450" s="39" t="s">
        <v>1016</v>
      </c>
      <c r="G450" s="142">
        <v>24770</v>
      </c>
      <c r="H450" s="462">
        <v>20641.5</v>
      </c>
      <c r="I450" s="462">
        <v>24738</v>
      </c>
      <c r="J450" s="140"/>
    </row>
    <row r="451" spans="1:10" ht="2.25" customHeight="1">
      <c r="A451" s="55"/>
      <c r="B451" s="276"/>
      <c r="C451" s="276"/>
      <c r="D451" s="86"/>
      <c r="E451" s="86"/>
      <c r="F451" s="39"/>
      <c r="G451" s="142"/>
      <c r="H451" s="462"/>
      <c r="I451" s="595"/>
      <c r="J451" s="140"/>
    </row>
    <row r="452" spans="1:10" ht="12.75">
      <c r="A452" s="16">
        <v>224</v>
      </c>
      <c r="B452" s="276">
        <v>2324</v>
      </c>
      <c r="C452" s="276">
        <v>6171</v>
      </c>
      <c r="D452" s="86"/>
      <c r="E452" s="86"/>
      <c r="F452" s="8" t="s">
        <v>756</v>
      </c>
      <c r="G452" s="141">
        <v>3</v>
      </c>
      <c r="H452" s="466">
        <v>3.744</v>
      </c>
      <c r="I452" s="466">
        <v>3</v>
      </c>
      <c r="J452" s="140"/>
    </row>
    <row r="453" spans="1:10" ht="12.75">
      <c r="A453" s="16">
        <v>224</v>
      </c>
      <c r="B453" s="276">
        <v>2329</v>
      </c>
      <c r="C453" s="276">
        <v>6171</v>
      </c>
      <c r="D453" s="86"/>
      <c r="E453" s="86"/>
      <c r="F453" s="8" t="s">
        <v>757</v>
      </c>
      <c r="G453" s="141">
        <v>33</v>
      </c>
      <c r="H453" s="466">
        <v>0</v>
      </c>
      <c r="I453" s="466">
        <v>33</v>
      </c>
      <c r="J453" s="140"/>
    </row>
    <row r="454" spans="1:10" ht="12.75">
      <c r="A454" s="55">
        <v>224</v>
      </c>
      <c r="B454" s="276"/>
      <c r="C454" s="276"/>
      <c r="D454" s="86"/>
      <c r="E454" s="86"/>
      <c r="F454" s="39" t="s">
        <v>641</v>
      </c>
      <c r="G454" s="91">
        <f>SUM(G452:G453)</f>
        <v>36</v>
      </c>
      <c r="H454" s="433">
        <f>SUM(H452:H453)</f>
        <v>3.744</v>
      </c>
      <c r="I454" s="433">
        <f>SUM(I452:I453)</f>
        <v>36</v>
      </c>
      <c r="J454" s="140"/>
    </row>
    <row r="455" spans="1:10" ht="2.25" customHeight="1">
      <c r="A455" s="55"/>
      <c r="B455" s="276"/>
      <c r="C455" s="276"/>
      <c r="D455" s="86"/>
      <c r="E455" s="86"/>
      <c r="F455" s="39"/>
      <c r="G455" s="142"/>
      <c r="H455" s="462"/>
      <c r="I455" s="462"/>
      <c r="J455" s="147"/>
    </row>
    <row r="456" spans="1:10" ht="12.75">
      <c r="A456" s="55">
        <v>228</v>
      </c>
      <c r="B456" s="276">
        <v>2141</v>
      </c>
      <c r="C456" s="276">
        <v>6310</v>
      </c>
      <c r="D456" s="86"/>
      <c r="E456" s="86"/>
      <c r="F456" s="39" t="s">
        <v>697</v>
      </c>
      <c r="G456" s="142">
        <v>66</v>
      </c>
      <c r="H456" s="462">
        <v>67.218</v>
      </c>
      <c r="I456" s="462">
        <v>50</v>
      </c>
      <c r="J456" s="140"/>
    </row>
    <row r="457" spans="1:10" ht="12.75">
      <c r="A457" s="46">
        <v>228</v>
      </c>
      <c r="B457" s="304">
        <v>2324</v>
      </c>
      <c r="C457" s="304">
        <v>6310</v>
      </c>
      <c r="D457" s="197"/>
      <c r="E457" s="197"/>
      <c r="F457" s="40" t="s">
        <v>1047</v>
      </c>
      <c r="G457" s="142">
        <v>1</v>
      </c>
      <c r="H457" s="462">
        <v>0</v>
      </c>
      <c r="I457" s="462">
        <v>0</v>
      </c>
      <c r="J457" s="140"/>
    </row>
    <row r="458" spans="1:10" ht="2.25" customHeight="1">
      <c r="A458" s="46"/>
      <c r="B458" s="304"/>
      <c r="C458" s="304"/>
      <c r="D458" s="197"/>
      <c r="E458" s="197"/>
      <c r="F458" s="40"/>
      <c r="G458" s="143"/>
      <c r="H458" s="462"/>
      <c r="I458" s="462"/>
      <c r="J458" s="140"/>
    </row>
    <row r="459" spans="1:10" ht="14.25" customHeight="1">
      <c r="A459" s="46">
        <v>245</v>
      </c>
      <c r="B459" s="304">
        <v>2223</v>
      </c>
      <c r="C459" s="304">
        <v>6402</v>
      </c>
      <c r="D459" s="197"/>
      <c r="E459" s="197">
        <v>98348</v>
      </c>
      <c r="F459" s="118" t="s">
        <v>1051</v>
      </c>
      <c r="G459" s="142">
        <v>0.85</v>
      </c>
      <c r="H459" s="462">
        <v>0.848</v>
      </c>
      <c r="I459" s="462">
        <v>0</v>
      </c>
      <c r="J459" s="147"/>
    </row>
    <row r="460" spans="1:12" ht="12.75" customHeight="1">
      <c r="A460" s="46">
        <v>245</v>
      </c>
      <c r="B460" s="304">
        <v>5366</v>
      </c>
      <c r="C460" s="304">
        <v>6402</v>
      </c>
      <c r="D460" s="197"/>
      <c r="E460" s="197">
        <v>98187</v>
      </c>
      <c r="F460" s="77" t="s">
        <v>772</v>
      </c>
      <c r="G460" s="151"/>
      <c r="H460" s="463"/>
      <c r="I460" s="463"/>
      <c r="J460" s="142">
        <v>1</v>
      </c>
      <c r="K460" s="433">
        <v>1</v>
      </c>
      <c r="L460" s="433">
        <v>0</v>
      </c>
    </row>
    <row r="461" spans="1:12" ht="12.75" customHeight="1">
      <c r="A461" s="55">
        <v>245</v>
      </c>
      <c r="B461" s="276">
        <v>5366</v>
      </c>
      <c r="C461" s="276">
        <v>6402</v>
      </c>
      <c r="D461" s="86"/>
      <c r="E461" s="86">
        <v>27034</v>
      </c>
      <c r="F461" s="77" t="s">
        <v>70</v>
      </c>
      <c r="G461" s="151"/>
      <c r="H461" s="463"/>
      <c r="I461" s="463"/>
      <c r="J461" s="142">
        <v>0</v>
      </c>
      <c r="K461" s="433">
        <v>0</v>
      </c>
      <c r="L461" s="433">
        <v>937.86</v>
      </c>
    </row>
    <row r="462" spans="1:12" ht="2.25" customHeight="1">
      <c r="A462" s="46"/>
      <c r="B462" s="304"/>
      <c r="C462" s="304"/>
      <c r="D462" s="197"/>
      <c r="E462" s="197"/>
      <c r="F462" s="500"/>
      <c r="G462" s="151"/>
      <c r="H462" s="463"/>
      <c r="I462" s="463"/>
      <c r="J462" s="613"/>
      <c r="K462" s="433"/>
      <c r="L462" s="432"/>
    </row>
    <row r="463" spans="1:12" ht="12.75" customHeight="1">
      <c r="A463" s="16">
        <v>246</v>
      </c>
      <c r="B463" s="276"/>
      <c r="C463" s="276"/>
      <c r="D463" s="86"/>
      <c r="E463" s="86"/>
      <c r="F463" s="334" t="s">
        <v>88</v>
      </c>
      <c r="G463" s="151"/>
      <c r="H463" s="463"/>
      <c r="I463" s="463"/>
      <c r="J463" s="613">
        <v>0</v>
      </c>
      <c r="K463" s="432">
        <v>0</v>
      </c>
      <c r="L463" s="432">
        <v>40</v>
      </c>
    </row>
    <row r="464" spans="1:12" ht="12.75" customHeight="1">
      <c r="A464" s="17">
        <v>246</v>
      </c>
      <c r="B464" s="276">
        <v>5212</v>
      </c>
      <c r="C464" s="276">
        <v>3399</v>
      </c>
      <c r="D464" s="86"/>
      <c r="E464" s="86"/>
      <c r="F464" s="79" t="s">
        <v>870</v>
      </c>
      <c r="G464" s="151"/>
      <c r="H464" s="463"/>
      <c r="I464" s="463"/>
      <c r="J464" s="141">
        <v>10</v>
      </c>
      <c r="K464" s="432">
        <v>0</v>
      </c>
      <c r="L464" s="432">
        <v>10</v>
      </c>
    </row>
    <row r="465" spans="1:12" ht="12.75" customHeight="1">
      <c r="A465" s="17">
        <v>246</v>
      </c>
      <c r="B465" s="276">
        <v>5223</v>
      </c>
      <c r="C465" s="276">
        <v>3399</v>
      </c>
      <c r="D465" s="86"/>
      <c r="E465" s="86"/>
      <c r="F465" s="79" t="s">
        <v>959</v>
      </c>
      <c r="G465" s="151"/>
      <c r="H465" s="463"/>
      <c r="I465" s="463"/>
      <c r="J465" s="141">
        <v>35</v>
      </c>
      <c r="K465" s="432">
        <v>15</v>
      </c>
      <c r="L465" s="432">
        <v>15</v>
      </c>
    </row>
    <row r="466" spans="1:12" ht="12.75" customHeight="1">
      <c r="A466" s="17">
        <v>246</v>
      </c>
      <c r="B466" s="276">
        <v>5222</v>
      </c>
      <c r="C466" s="276">
        <v>3419</v>
      </c>
      <c r="D466" s="86"/>
      <c r="E466" s="86"/>
      <c r="F466" s="88" t="s">
        <v>151</v>
      </c>
      <c r="G466" s="151"/>
      <c r="H466" s="463"/>
      <c r="I466" s="463"/>
      <c r="J466" s="150">
        <v>30</v>
      </c>
      <c r="K466" s="432">
        <v>30</v>
      </c>
      <c r="L466" s="432">
        <v>0</v>
      </c>
    </row>
    <row r="467" spans="1:12" ht="12.75" customHeight="1">
      <c r="A467" s="17">
        <v>246</v>
      </c>
      <c r="B467" s="276">
        <v>5222</v>
      </c>
      <c r="C467" s="276">
        <v>3429</v>
      </c>
      <c r="D467" s="86"/>
      <c r="E467" s="86"/>
      <c r="F467" s="79" t="s">
        <v>871</v>
      </c>
      <c r="G467" s="151"/>
      <c r="H467" s="463"/>
      <c r="I467" s="463"/>
      <c r="J467" s="141">
        <v>12</v>
      </c>
      <c r="K467" s="432">
        <v>4</v>
      </c>
      <c r="L467" s="432">
        <v>0</v>
      </c>
    </row>
    <row r="468" spans="1:12" ht="12.75">
      <c r="A468" s="17">
        <v>246</v>
      </c>
      <c r="B468" s="276">
        <v>5222</v>
      </c>
      <c r="C468" s="276">
        <v>4349</v>
      </c>
      <c r="D468" s="86"/>
      <c r="E468" s="86"/>
      <c r="F468" s="79" t="s">
        <v>869</v>
      </c>
      <c r="G468" s="151"/>
      <c r="H468" s="463"/>
      <c r="I468" s="463"/>
      <c r="J468" s="141">
        <v>10</v>
      </c>
      <c r="K468" s="432">
        <v>10</v>
      </c>
      <c r="L468" s="432">
        <v>0</v>
      </c>
    </row>
    <row r="469" spans="1:12" ht="12.75">
      <c r="A469" s="17">
        <v>246</v>
      </c>
      <c r="B469" s="276">
        <v>5901</v>
      </c>
      <c r="C469" s="276">
        <v>3319</v>
      </c>
      <c r="D469" s="86"/>
      <c r="E469" s="86"/>
      <c r="F469" s="79" t="s">
        <v>816</v>
      </c>
      <c r="G469" s="151"/>
      <c r="H469" s="463"/>
      <c r="I469" s="463"/>
      <c r="J469" s="141"/>
      <c r="K469" s="432"/>
      <c r="L469" s="432">
        <v>72</v>
      </c>
    </row>
    <row r="470" spans="1:12" ht="12.75">
      <c r="A470" s="44">
        <v>246</v>
      </c>
      <c r="B470" s="276"/>
      <c r="C470" s="276"/>
      <c r="D470" s="86"/>
      <c r="E470" s="86"/>
      <c r="F470" s="77" t="s">
        <v>218</v>
      </c>
      <c r="G470" s="101"/>
      <c r="H470" s="443"/>
      <c r="I470" s="443"/>
      <c r="J470" s="91">
        <f>SUM(J463:J468)</f>
        <v>97</v>
      </c>
      <c r="K470" s="433">
        <f>SUM(K463:K468)</f>
        <v>59</v>
      </c>
      <c r="L470" s="433">
        <f>SUM(L463:L469)</f>
        <v>137</v>
      </c>
    </row>
    <row r="471" spans="1:12" ht="1.5" customHeight="1">
      <c r="A471" s="44"/>
      <c r="B471" s="276"/>
      <c r="C471" s="276"/>
      <c r="D471" s="86"/>
      <c r="E471" s="86"/>
      <c r="F471" s="336"/>
      <c r="G471" s="151"/>
      <c r="H471" s="463"/>
      <c r="I471" s="463"/>
      <c r="J471" s="501"/>
      <c r="K471" s="433"/>
      <c r="L471" s="432"/>
    </row>
    <row r="472" spans="1:12" ht="12.75">
      <c r="A472" s="44">
        <v>247</v>
      </c>
      <c r="B472" s="276">
        <v>5363</v>
      </c>
      <c r="C472" s="276">
        <v>6409</v>
      </c>
      <c r="D472" s="86"/>
      <c r="E472" s="86"/>
      <c r="F472" s="77" t="s">
        <v>410</v>
      </c>
      <c r="G472" s="151"/>
      <c r="H472" s="463"/>
      <c r="I472" s="463"/>
      <c r="J472" s="142">
        <v>5</v>
      </c>
      <c r="K472" s="433">
        <v>4.763</v>
      </c>
      <c r="L472" s="433">
        <v>0</v>
      </c>
    </row>
    <row r="473" spans="1:12" ht="2.25" customHeight="1">
      <c r="A473" s="44"/>
      <c r="B473" s="276"/>
      <c r="C473" s="276"/>
      <c r="D473" s="86"/>
      <c r="E473" s="86"/>
      <c r="F473" s="77"/>
      <c r="G473" s="142"/>
      <c r="H473" s="462"/>
      <c r="I473" s="462"/>
      <c r="J473" s="142"/>
      <c r="K473" s="433"/>
      <c r="L473" s="594"/>
    </row>
    <row r="474" spans="1:12" ht="12.75" customHeight="1">
      <c r="A474" s="44">
        <v>618</v>
      </c>
      <c r="B474" s="276">
        <v>1351</v>
      </c>
      <c r="C474" s="276"/>
      <c r="D474" s="86"/>
      <c r="E474" s="86"/>
      <c r="F474" s="77" t="s">
        <v>506</v>
      </c>
      <c r="G474" s="142">
        <v>460</v>
      </c>
      <c r="H474" s="462">
        <v>412.048</v>
      </c>
      <c r="I474" s="462">
        <v>460</v>
      </c>
      <c r="J474" s="151"/>
      <c r="L474" s="596"/>
    </row>
    <row r="475" spans="1:12" ht="13.5" customHeight="1">
      <c r="A475" s="44">
        <v>618</v>
      </c>
      <c r="B475" s="276">
        <v>1355</v>
      </c>
      <c r="C475" s="276"/>
      <c r="D475" s="86"/>
      <c r="E475" s="86"/>
      <c r="F475" s="39" t="s">
        <v>483</v>
      </c>
      <c r="G475" s="143">
        <v>1180</v>
      </c>
      <c r="H475" s="471">
        <v>820.264</v>
      </c>
      <c r="I475" s="471">
        <v>0</v>
      </c>
      <c r="J475" s="151"/>
      <c r="L475" s="596"/>
    </row>
    <row r="476" spans="1:12" ht="13.5" customHeight="1">
      <c r="A476" s="44">
        <v>618</v>
      </c>
      <c r="B476" s="276">
        <v>5909</v>
      </c>
      <c r="C476" s="276">
        <v>6409</v>
      </c>
      <c r="D476" s="86"/>
      <c r="E476" s="86"/>
      <c r="F476" s="39" t="s">
        <v>317</v>
      </c>
      <c r="G476" s="356"/>
      <c r="H476" s="558"/>
      <c r="I476" s="558"/>
      <c r="J476" s="142">
        <v>91</v>
      </c>
      <c r="K476" s="433">
        <v>91.001</v>
      </c>
      <c r="L476" s="433">
        <v>0</v>
      </c>
    </row>
    <row r="477" spans="1:10" ht="1.5" customHeight="1">
      <c r="A477" s="44"/>
      <c r="B477" s="276"/>
      <c r="C477" s="276"/>
      <c r="D477" s="86"/>
      <c r="E477" s="86"/>
      <c r="F477" s="39"/>
      <c r="G477" s="151"/>
      <c r="H477" s="463"/>
      <c r="I477" s="463"/>
      <c r="J477" s="142"/>
    </row>
    <row r="478" spans="1:12" ht="12.75">
      <c r="A478" s="55">
        <v>165</v>
      </c>
      <c r="B478" s="276">
        <v>5182</v>
      </c>
      <c r="C478" s="276">
        <v>6171</v>
      </c>
      <c r="D478" s="86"/>
      <c r="E478" s="86"/>
      <c r="F478" s="77" t="s">
        <v>915</v>
      </c>
      <c r="G478" s="151"/>
      <c r="H478" s="463"/>
      <c r="I478" s="463"/>
      <c r="J478" s="91">
        <v>0</v>
      </c>
      <c r="K478" s="433">
        <v>95.898</v>
      </c>
      <c r="L478" s="433">
        <v>0</v>
      </c>
    </row>
    <row r="479" spans="1:12" ht="12.75">
      <c r="A479" s="55">
        <v>999</v>
      </c>
      <c r="B479" s="276">
        <v>2328</v>
      </c>
      <c r="C479" s="276">
        <v>6409</v>
      </c>
      <c r="D479" s="86"/>
      <c r="E479" s="86"/>
      <c r="F479" s="96" t="s">
        <v>422</v>
      </c>
      <c r="G479" s="142">
        <v>0</v>
      </c>
      <c r="H479" s="462">
        <v>0.552</v>
      </c>
      <c r="I479" s="462">
        <v>0</v>
      </c>
      <c r="J479" s="510"/>
      <c r="K479" s="440"/>
      <c r="L479" s="525"/>
    </row>
    <row r="480" spans="1:12" ht="13.5" thickBot="1">
      <c r="A480" s="55">
        <v>999</v>
      </c>
      <c r="B480" s="276">
        <v>5909</v>
      </c>
      <c r="C480" s="276">
        <v>6409</v>
      </c>
      <c r="D480" s="86"/>
      <c r="E480" s="86"/>
      <c r="F480" s="96" t="s">
        <v>1048</v>
      </c>
      <c r="G480" s="151"/>
      <c r="H480" s="463"/>
      <c r="I480" s="463"/>
      <c r="J480" s="508">
        <v>0</v>
      </c>
      <c r="K480" s="509">
        <v>-25.267</v>
      </c>
      <c r="L480" s="509">
        <v>0</v>
      </c>
    </row>
    <row r="481" spans="1:12" ht="13.5" thickBot="1">
      <c r="A481" s="4"/>
      <c r="B481" s="305"/>
      <c r="C481" s="305"/>
      <c r="D481" s="196"/>
      <c r="E481" s="196"/>
      <c r="F481" s="15" t="s">
        <v>159</v>
      </c>
      <c r="G481" s="156">
        <f>SUM(G456+G454+G450+G449+G448+G446+G445+G444+G443+G439+G406+G402+G441+G474+G3+G447+G457+G442+G459+G475+G479)</f>
        <v>207510.85</v>
      </c>
      <c r="H481" s="472">
        <f>H402+H406+H439+H441+H442+H443+H444+H445+H446+H447+H448+H449+H450+H454+H456+H457+H474+H475+H479+H459</f>
        <v>168834.59700000004</v>
      </c>
      <c r="I481" s="622">
        <f>I402+I406+I439+I441+I442+I443+I444+I445+I446+I447+I448+I449+I450+I454+I456+I457+I474+I475+I479+I459</f>
        <v>204934</v>
      </c>
      <c r="J481" s="395">
        <f>SUM(+J431+J424+J423+J421+J418+J409+J407+J470+J404+J472+J478+J480+J460+J422+J476+J461)</f>
        <v>12471</v>
      </c>
      <c r="K481" s="502">
        <f>K404+K407+K409+K418+K421+K422+K423+K424+K431+K460+K470+K472+K478+K480+K476+K461</f>
        <v>16325.426000000001</v>
      </c>
      <c r="L481" s="592">
        <f>L404+L407+L409+L418+L421+L422+L423+L424+L431+L460+L470+L472+L478+L480+L476+L461</f>
        <v>16676.61</v>
      </c>
    </row>
    <row r="482" spans="1:10" ht="4.5" customHeight="1" thickBot="1">
      <c r="A482" s="4"/>
      <c r="B482" s="305"/>
      <c r="C482" s="305"/>
      <c r="D482" s="196"/>
      <c r="E482" s="196"/>
      <c r="F482" s="285"/>
      <c r="G482" s="152"/>
      <c r="H482" s="460"/>
      <c r="I482" s="460"/>
      <c r="J482" s="152"/>
    </row>
    <row r="483" spans="1:10" ht="13.5" thickBot="1">
      <c r="A483" s="5">
        <v>5</v>
      </c>
      <c r="B483" s="315"/>
      <c r="C483" s="315"/>
      <c r="D483" s="203"/>
      <c r="E483" s="203"/>
      <c r="F483" s="10" t="s">
        <v>936</v>
      </c>
      <c r="G483" s="64"/>
      <c r="H483" s="478"/>
      <c r="I483" s="478"/>
      <c r="J483" s="140"/>
    </row>
    <row r="484" spans="1:10" ht="12.75">
      <c r="A484" s="134">
        <v>258</v>
      </c>
      <c r="B484" s="306">
        <v>2324</v>
      </c>
      <c r="C484" s="306">
        <v>6409</v>
      </c>
      <c r="D484" s="174"/>
      <c r="E484" s="174"/>
      <c r="F484" s="102" t="s">
        <v>423</v>
      </c>
      <c r="G484" s="93">
        <v>0</v>
      </c>
      <c r="H484" s="438">
        <v>0.404</v>
      </c>
      <c r="I484" s="438">
        <v>0</v>
      </c>
      <c r="J484" s="140"/>
    </row>
    <row r="485" spans="1:12" ht="12.75">
      <c r="A485" s="134">
        <v>258</v>
      </c>
      <c r="B485" s="306">
        <v>5163</v>
      </c>
      <c r="C485" s="306">
        <v>6320</v>
      </c>
      <c r="D485" s="174"/>
      <c r="E485" s="174"/>
      <c r="F485" s="135" t="s">
        <v>922</v>
      </c>
      <c r="G485" s="64"/>
      <c r="H485" s="478"/>
      <c r="I485" s="478"/>
      <c r="J485" s="142">
        <v>1410</v>
      </c>
      <c r="K485" s="433">
        <v>1393.285</v>
      </c>
      <c r="L485" s="433">
        <v>1510</v>
      </c>
    </row>
    <row r="486" spans="1:12" ht="12.75">
      <c r="A486" s="134">
        <v>258</v>
      </c>
      <c r="B486" s="306">
        <v>5192</v>
      </c>
      <c r="C486" s="306">
        <v>6171</v>
      </c>
      <c r="D486" s="174"/>
      <c r="E486" s="174"/>
      <c r="F486" s="102" t="s">
        <v>361</v>
      </c>
      <c r="G486" s="64"/>
      <c r="H486" s="478"/>
      <c r="I486" s="478"/>
      <c r="J486" s="142">
        <v>5</v>
      </c>
      <c r="K486" s="433">
        <v>3</v>
      </c>
      <c r="L486" s="433"/>
    </row>
    <row r="487" spans="1:12" ht="1.5" customHeight="1">
      <c r="A487" s="134"/>
      <c r="B487" s="306"/>
      <c r="C487" s="306"/>
      <c r="D487" s="174"/>
      <c r="E487" s="174"/>
      <c r="F487" s="102"/>
      <c r="G487" s="64"/>
      <c r="H487" s="478"/>
      <c r="I487" s="478"/>
      <c r="J487" s="142"/>
      <c r="K487" s="433"/>
      <c r="L487" s="432"/>
    </row>
    <row r="488" spans="1:12" ht="12.75">
      <c r="A488" s="138">
        <v>260</v>
      </c>
      <c r="B488" s="306">
        <v>5164</v>
      </c>
      <c r="C488" s="306">
        <v>3639</v>
      </c>
      <c r="D488" s="200"/>
      <c r="E488" s="200"/>
      <c r="F488" s="230" t="s">
        <v>643</v>
      </c>
      <c r="G488" s="64"/>
      <c r="H488" s="478"/>
      <c r="I488" s="478"/>
      <c r="J488" s="141">
        <v>40</v>
      </c>
      <c r="K488" s="432">
        <v>26.219</v>
      </c>
      <c r="L488" s="432">
        <v>50</v>
      </c>
    </row>
    <row r="489" spans="1:12" ht="12.75">
      <c r="A489" s="238">
        <v>260</v>
      </c>
      <c r="B489" s="276">
        <v>5192</v>
      </c>
      <c r="C489" s="276">
        <v>3699</v>
      </c>
      <c r="D489" s="86"/>
      <c r="E489" s="86"/>
      <c r="F489" s="334" t="s">
        <v>937</v>
      </c>
      <c r="G489" s="64"/>
      <c r="H489" s="478"/>
      <c r="I489" s="478"/>
      <c r="J489" s="141">
        <v>73</v>
      </c>
      <c r="K489" s="432">
        <v>-7.163</v>
      </c>
      <c r="L489" s="432">
        <v>50</v>
      </c>
    </row>
    <row r="490" spans="1:10" ht="12.75">
      <c r="A490" s="335">
        <v>260</v>
      </c>
      <c r="B490" s="306">
        <v>2131</v>
      </c>
      <c r="C490" s="306">
        <v>1032</v>
      </c>
      <c r="D490" s="200"/>
      <c r="E490" s="200"/>
      <c r="F490" s="230" t="s">
        <v>852</v>
      </c>
      <c r="G490" s="148">
        <v>27</v>
      </c>
      <c r="H490" s="455">
        <v>23.811</v>
      </c>
      <c r="I490" s="466">
        <v>31</v>
      </c>
      <c r="J490" s="147"/>
    </row>
    <row r="491" spans="1:10" ht="12.75">
      <c r="A491" s="335">
        <v>260</v>
      </c>
      <c r="B491" s="306">
        <v>2324</v>
      </c>
      <c r="C491" s="306">
        <v>3699</v>
      </c>
      <c r="D491" s="200"/>
      <c r="E491" s="200"/>
      <c r="F491" s="230" t="s">
        <v>981</v>
      </c>
      <c r="G491" s="148">
        <v>0</v>
      </c>
      <c r="H491" s="455">
        <v>0</v>
      </c>
      <c r="I491" s="466">
        <v>0</v>
      </c>
      <c r="J491" s="147"/>
    </row>
    <row r="492" spans="1:12" ht="12.75">
      <c r="A492" s="67">
        <v>260</v>
      </c>
      <c r="B492" s="276"/>
      <c r="C492" s="276"/>
      <c r="D492" s="86"/>
      <c r="E492" s="86"/>
      <c r="F492" s="39" t="s">
        <v>570</v>
      </c>
      <c r="G492" s="93">
        <f>SUM(G490:G491)</f>
        <v>27</v>
      </c>
      <c r="H492" s="438">
        <f>SUM(H490:H491)</f>
        <v>23.811</v>
      </c>
      <c r="I492" s="438">
        <f>SUM(I490:I491)</f>
        <v>31</v>
      </c>
      <c r="J492" s="91">
        <f>SUM(J488:J491)</f>
        <v>113</v>
      </c>
      <c r="K492" s="433">
        <f>SUM(K488:K491)</f>
        <v>19.056</v>
      </c>
      <c r="L492" s="433">
        <f>SUM(L488:L491)</f>
        <v>100</v>
      </c>
    </row>
    <row r="493" spans="1:12" ht="2.25" customHeight="1">
      <c r="A493" s="67"/>
      <c r="B493" s="276"/>
      <c r="C493" s="276"/>
      <c r="D493" s="86"/>
      <c r="E493" s="86"/>
      <c r="F493" s="39"/>
      <c r="G493" s="176"/>
      <c r="H493" s="454"/>
      <c r="I493" s="454"/>
      <c r="J493" s="142"/>
      <c r="K493" s="433"/>
      <c r="L493" s="432"/>
    </row>
    <row r="494" spans="1:12" ht="13.5" customHeight="1">
      <c r="A494" s="67">
        <v>262</v>
      </c>
      <c r="B494" s="276">
        <v>5169</v>
      </c>
      <c r="C494" s="276">
        <v>3745</v>
      </c>
      <c r="D494" s="86"/>
      <c r="E494" s="86"/>
      <c r="F494" s="77" t="s">
        <v>551</v>
      </c>
      <c r="G494" s="64"/>
      <c r="H494" s="478"/>
      <c r="I494" s="478"/>
      <c r="J494" s="142">
        <v>100</v>
      </c>
      <c r="K494" s="433">
        <v>62.767</v>
      </c>
      <c r="L494" s="433">
        <v>130</v>
      </c>
    </row>
    <row r="495" spans="1:12" ht="1.5" customHeight="1">
      <c r="A495" s="67"/>
      <c r="B495" s="276"/>
      <c r="C495" s="276"/>
      <c r="D495" s="86"/>
      <c r="E495" s="86"/>
      <c r="F495" s="77"/>
      <c r="G495" s="64"/>
      <c r="H495" s="478"/>
      <c r="I495" s="478"/>
      <c r="J495" s="142"/>
      <c r="K495" s="433"/>
      <c r="L495" s="432"/>
    </row>
    <row r="496" spans="1:12" ht="13.5" customHeight="1">
      <c r="A496" s="16">
        <v>263</v>
      </c>
      <c r="B496" s="276">
        <v>5166</v>
      </c>
      <c r="C496" s="276">
        <v>3639</v>
      </c>
      <c r="D496" s="86"/>
      <c r="E496" s="86"/>
      <c r="F496" s="97" t="s">
        <v>818</v>
      </c>
      <c r="G496" s="151"/>
      <c r="H496" s="463"/>
      <c r="I496" s="463"/>
      <c r="J496" s="141">
        <v>50</v>
      </c>
      <c r="K496" s="432">
        <v>2.8</v>
      </c>
      <c r="L496" s="432">
        <v>50</v>
      </c>
    </row>
    <row r="497" spans="1:12" ht="13.5" customHeight="1">
      <c r="A497" s="16">
        <v>263</v>
      </c>
      <c r="B497" s="276">
        <v>5169</v>
      </c>
      <c r="C497" s="276">
        <v>3639</v>
      </c>
      <c r="D497" s="86"/>
      <c r="E497" s="86"/>
      <c r="F497" s="79" t="s">
        <v>1030</v>
      </c>
      <c r="G497" s="151"/>
      <c r="H497" s="463"/>
      <c r="I497" s="463"/>
      <c r="J497" s="141">
        <v>200</v>
      </c>
      <c r="K497" s="432">
        <v>83.84</v>
      </c>
      <c r="L497" s="432">
        <v>200</v>
      </c>
    </row>
    <row r="498" spans="1:12" ht="12.75">
      <c r="A498" s="16">
        <v>263</v>
      </c>
      <c r="B498" s="276">
        <v>5362</v>
      </c>
      <c r="C498" s="276">
        <v>3639</v>
      </c>
      <c r="D498" s="86"/>
      <c r="E498" s="86"/>
      <c r="F498" s="79" t="s">
        <v>604</v>
      </c>
      <c r="G498" s="151"/>
      <c r="H498" s="463"/>
      <c r="I498" s="463"/>
      <c r="J498" s="141">
        <v>166</v>
      </c>
      <c r="K498" s="432">
        <v>147.065</v>
      </c>
      <c r="L498" s="432">
        <v>50</v>
      </c>
    </row>
    <row r="499" spans="1:12" ht="12.75">
      <c r="A499" s="55">
        <v>263</v>
      </c>
      <c r="B499" s="276"/>
      <c r="C499" s="276"/>
      <c r="D499" s="86"/>
      <c r="E499" s="86"/>
      <c r="F499" s="77" t="s">
        <v>571</v>
      </c>
      <c r="G499" s="151"/>
      <c r="H499" s="463"/>
      <c r="I499" s="463"/>
      <c r="J499" s="142">
        <f>SUM(J496:J498)</f>
        <v>416</v>
      </c>
      <c r="K499" s="433">
        <f>SUM(K496:K498)</f>
        <v>233.70499999999998</v>
      </c>
      <c r="L499" s="433">
        <f>SUM(L496:L498)</f>
        <v>300</v>
      </c>
    </row>
    <row r="500" spans="1:12" ht="2.25" customHeight="1">
      <c r="A500" s="55"/>
      <c r="B500" s="276"/>
      <c r="C500" s="276"/>
      <c r="D500" s="86"/>
      <c r="E500" s="86"/>
      <c r="F500" s="336"/>
      <c r="G500" s="142"/>
      <c r="H500" s="462"/>
      <c r="I500" s="462"/>
      <c r="J500" s="143"/>
      <c r="K500" s="433"/>
      <c r="L500" s="432"/>
    </row>
    <row r="501" spans="1:10" ht="12.75" customHeight="1">
      <c r="A501" s="16">
        <v>264</v>
      </c>
      <c r="B501" s="276">
        <v>2132</v>
      </c>
      <c r="C501" s="276">
        <v>3639</v>
      </c>
      <c r="D501" s="86"/>
      <c r="E501" s="86"/>
      <c r="F501" s="286" t="s">
        <v>717</v>
      </c>
      <c r="G501" s="141">
        <v>95</v>
      </c>
      <c r="H501" s="466">
        <v>79.189</v>
      </c>
      <c r="I501" s="466">
        <v>101</v>
      </c>
      <c r="J501" s="356"/>
    </row>
    <row r="502" spans="1:10" ht="12.75" customHeight="1">
      <c r="A502" s="16">
        <v>264</v>
      </c>
      <c r="B502" s="276">
        <v>2324</v>
      </c>
      <c r="C502" s="276">
        <v>3639</v>
      </c>
      <c r="D502" s="86"/>
      <c r="E502" s="86"/>
      <c r="F502" s="286" t="s">
        <v>1019</v>
      </c>
      <c r="G502" s="141">
        <v>0</v>
      </c>
      <c r="H502" s="466">
        <v>0</v>
      </c>
      <c r="I502" s="466">
        <v>0</v>
      </c>
      <c r="J502" s="357"/>
    </row>
    <row r="503" spans="1:12" ht="12.75" customHeight="1">
      <c r="A503" s="16">
        <v>264</v>
      </c>
      <c r="B503" s="276">
        <v>5137</v>
      </c>
      <c r="C503" s="276">
        <v>3639</v>
      </c>
      <c r="D503" s="86"/>
      <c r="E503" s="86"/>
      <c r="F503" s="33" t="s">
        <v>152</v>
      </c>
      <c r="G503" s="151"/>
      <c r="H503" s="463"/>
      <c r="I503" s="463"/>
      <c r="J503" s="148">
        <v>10</v>
      </c>
      <c r="K503" s="432">
        <v>0</v>
      </c>
      <c r="L503" s="432">
        <v>10</v>
      </c>
    </row>
    <row r="504" spans="1:12" ht="12.75" customHeight="1">
      <c r="A504" s="16">
        <v>264</v>
      </c>
      <c r="B504" s="276">
        <v>5151</v>
      </c>
      <c r="C504" s="276">
        <v>3639</v>
      </c>
      <c r="D504" s="86"/>
      <c r="E504" s="86"/>
      <c r="F504" s="79" t="s">
        <v>176</v>
      </c>
      <c r="G504" s="151"/>
      <c r="H504" s="463"/>
      <c r="I504" s="463"/>
      <c r="J504" s="148">
        <v>350</v>
      </c>
      <c r="K504" s="432">
        <v>332.84</v>
      </c>
      <c r="L504" s="432">
        <v>350</v>
      </c>
    </row>
    <row r="505" spans="1:12" ht="12.75" customHeight="1">
      <c r="A505" s="16">
        <v>264</v>
      </c>
      <c r="B505" s="276">
        <v>5154</v>
      </c>
      <c r="C505" s="276">
        <v>3639</v>
      </c>
      <c r="D505" s="86"/>
      <c r="E505" s="86"/>
      <c r="F505" s="33" t="s">
        <v>153</v>
      </c>
      <c r="G505" s="151"/>
      <c r="H505" s="463"/>
      <c r="I505" s="463"/>
      <c r="J505" s="148">
        <v>136</v>
      </c>
      <c r="K505" s="432">
        <v>64.209</v>
      </c>
      <c r="L505" s="432">
        <v>130</v>
      </c>
    </row>
    <row r="506" spans="1:12" ht="12.75" customHeight="1">
      <c r="A506" s="16">
        <v>264</v>
      </c>
      <c r="B506" s="276">
        <v>5163</v>
      </c>
      <c r="C506" s="276">
        <v>3639</v>
      </c>
      <c r="D506" s="86"/>
      <c r="E506" s="86"/>
      <c r="F506" s="33" t="s">
        <v>177</v>
      </c>
      <c r="G506" s="151"/>
      <c r="H506" s="463"/>
      <c r="I506" s="463"/>
      <c r="J506" s="148">
        <v>185.74</v>
      </c>
      <c r="K506" s="432">
        <v>185.739</v>
      </c>
      <c r="L506" s="432">
        <v>190</v>
      </c>
    </row>
    <row r="507" spans="1:12" ht="12.75">
      <c r="A507" s="16">
        <v>264</v>
      </c>
      <c r="B507" s="276">
        <v>5169</v>
      </c>
      <c r="C507" s="276">
        <v>3639</v>
      </c>
      <c r="D507" s="86"/>
      <c r="E507" s="86"/>
      <c r="F507" s="33" t="s">
        <v>150</v>
      </c>
      <c r="G507" s="151"/>
      <c r="H507" s="463"/>
      <c r="I507" s="463"/>
      <c r="J507" s="148">
        <v>495</v>
      </c>
      <c r="K507" s="432">
        <v>413.684</v>
      </c>
      <c r="L507" s="432">
        <v>500</v>
      </c>
    </row>
    <row r="508" spans="1:12" ht="12.75">
      <c r="A508" s="55">
        <v>264</v>
      </c>
      <c r="B508" s="276"/>
      <c r="C508" s="276"/>
      <c r="D508" s="86"/>
      <c r="E508" s="86"/>
      <c r="F508" s="39" t="s">
        <v>157</v>
      </c>
      <c r="G508" s="91">
        <f>SUM(G501:G507)</f>
        <v>95</v>
      </c>
      <c r="H508" s="433">
        <f>SUM(H501:H507)</f>
        <v>79.189</v>
      </c>
      <c r="I508" s="433">
        <f>SUM(I501:I507)</f>
        <v>101</v>
      </c>
      <c r="J508" s="91">
        <f>SUM(J503:J507)</f>
        <v>1176.74</v>
      </c>
      <c r="K508" s="433">
        <f>SUM(K503:K507)</f>
        <v>996.472</v>
      </c>
      <c r="L508" s="433">
        <f>SUM(L503:L507)</f>
        <v>1180</v>
      </c>
    </row>
    <row r="509" spans="1:12" ht="1.5" customHeight="1">
      <c r="A509" s="55"/>
      <c r="B509" s="276"/>
      <c r="C509" s="276"/>
      <c r="D509" s="86"/>
      <c r="E509" s="86"/>
      <c r="F509" s="77"/>
      <c r="G509" s="142"/>
      <c r="H509" s="479"/>
      <c r="I509" s="479"/>
      <c r="J509" s="149"/>
      <c r="K509" s="433"/>
      <c r="L509" s="432"/>
    </row>
    <row r="510" spans="1:12" ht="12.75">
      <c r="A510" s="55">
        <v>265</v>
      </c>
      <c r="B510" s="276">
        <v>5139</v>
      </c>
      <c r="C510" s="276">
        <v>3632</v>
      </c>
      <c r="D510" s="86"/>
      <c r="E510" s="86"/>
      <c r="F510" s="77" t="s">
        <v>274</v>
      </c>
      <c r="G510" s="151"/>
      <c r="H510" s="463"/>
      <c r="I510" s="463"/>
      <c r="J510" s="149">
        <v>20</v>
      </c>
      <c r="K510" s="433">
        <v>6.117</v>
      </c>
      <c r="L510" s="433">
        <v>20</v>
      </c>
    </row>
    <row r="511" spans="1:12" ht="12.75">
      <c r="A511" s="55">
        <v>265</v>
      </c>
      <c r="B511" s="276">
        <v>5169</v>
      </c>
      <c r="C511" s="276">
        <v>3632</v>
      </c>
      <c r="D511" s="86"/>
      <c r="E511" s="86"/>
      <c r="F511" s="39" t="s">
        <v>1017</v>
      </c>
      <c r="G511" s="151"/>
      <c r="H511" s="463"/>
      <c r="I511" s="463"/>
      <c r="J511" s="149">
        <v>1696</v>
      </c>
      <c r="K511" s="433">
        <v>1341.581</v>
      </c>
      <c r="L511" s="433">
        <v>1700</v>
      </c>
    </row>
    <row r="512" spans="1:12" ht="2.25" customHeight="1">
      <c r="A512" s="55"/>
      <c r="B512" s="276"/>
      <c r="C512" s="276"/>
      <c r="D512" s="86"/>
      <c r="E512" s="86"/>
      <c r="F512" s="39"/>
      <c r="G512" s="151"/>
      <c r="H512" s="463"/>
      <c r="I512" s="463"/>
      <c r="J512" s="149"/>
      <c r="K512" s="433"/>
      <c r="L512" s="432"/>
    </row>
    <row r="513" spans="1:12" ht="12.75">
      <c r="A513" s="55">
        <v>266</v>
      </c>
      <c r="B513" s="276">
        <v>5169</v>
      </c>
      <c r="C513" s="276">
        <v>3632</v>
      </c>
      <c r="D513" s="86"/>
      <c r="E513" s="86"/>
      <c r="F513" s="39" t="s">
        <v>1018</v>
      </c>
      <c r="G513" s="151"/>
      <c r="H513" s="463"/>
      <c r="I513" s="463"/>
      <c r="J513" s="149">
        <v>5</v>
      </c>
      <c r="K513" s="433">
        <v>0</v>
      </c>
      <c r="L513" s="433">
        <v>5</v>
      </c>
    </row>
    <row r="514" spans="1:10" ht="12.75">
      <c r="A514" s="55">
        <v>266</v>
      </c>
      <c r="B514" s="276">
        <v>2310</v>
      </c>
      <c r="C514" s="276">
        <v>3632</v>
      </c>
      <c r="D514" s="86"/>
      <c r="E514" s="86"/>
      <c r="F514" s="39" t="s">
        <v>174</v>
      </c>
      <c r="G514" s="142">
        <v>5</v>
      </c>
      <c r="H514" s="462">
        <v>0</v>
      </c>
      <c r="I514" s="462">
        <v>5</v>
      </c>
      <c r="J514" s="152"/>
    </row>
    <row r="515" spans="1:12" ht="2.25" customHeight="1">
      <c r="A515" s="55"/>
      <c r="B515" s="276"/>
      <c r="C515" s="276"/>
      <c r="D515" s="86"/>
      <c r="E515" s="86"/>
      <c r="F515" s="39"/>
      <c r="G515" s="231"/>
      <c r="H515" s="480"/>
      <c r="I515" s="480"/>
      <c r="J515" s="149"/>
      <c r="K515" s="433"/>
      <c r="L515" s="432"/>
    </row>
    <row r="516" spans="1:12" ht="12.75">
      <c r="A516" s="55">
        <v>267</v>
      </c>
      <c r="B516" s="276">
        <v>5169</v>
      </c>
      <c r="C516" s="276">
        <v>3639</v>
      </c>
      <c r="D516" s="86"/>
      <c r="E516" s="86"/>
      <c r="F516" s="39" t="s">
        <v>575</v>
      </c>
      <c r="G516" s="151"/>
      <c r="H516" s="463"/>
      <c r="I516" s="463"/>
      <c r="J516" s="149">
        <v>40</v>
      </c>
      <c r="K516" s="433">
        <v>12</v>
      </c>
      <c r="L516" s="433">
        <v>40</v>
      </c>
    </row>
    <row r="517" spans="1:10" ht="12.75">
      <c r="A517" s="55">
        <v>268</v>
      </c>
      <c r="B517" s="276">
        <v>2322</v>
      </c>
      <c r="C517" s="276">
        <v>3639</v>
      </c>
      <c r="D517" s="86"/>
      <c r="E517" s="86"/>
      <c r="F517" s="39" t="s">
        <v>340</v>
      </c>
      <c r="G517" s="142">
        <v>348.98</v>
      </c>
      <c r="H517" s="462">
        <v>403.556</v>
      </c>
      <c r="I517" s="462">
        <v>0</v>
      </c>
      <c r="J517" s="152"/>
    </row>
    <row r="518" spans="1:10" ht="12.75">
      <c r="A518" s="55">
        <v>269</v>
      </c>
      <c r="B518" s="276">
        <v>2131</v>
      </c>
      <c r="C518" s="276">
        <v>1032</v>
      </c>
      <c r="D518" s="86"/>
      <c r="E518" s="86"/>
      <c r="F518" s="39" t="s">
        <v>363</v>
      </c>
      <c r="G518" s="142">
        <v>2803</v>
      </c>
      <c r="H518" s="462">
        <v>1500</v>
      </c>
      <c r="I518" s="462">
        <v>2803</v>
      </c>
      <c r="J518" s="152"/>
    </row>
    <row r="519" spans="1:10" ht="12.75">
      <c r="A519" s="55">
        <v>270</v>
      </c>
      <c r="B519" s="276">
        <v>2132</v>
      </c>
      <c r="C519" s="276">
        <v>3613</v>
      </c>
      <c r="D519" s="86"/>
      <c r="E519" s="86"/>
      <c r="F519" s="78" t="s">
        <v>255</v>
      </c>
      <c r="G519" s="142">
        <v>85</v>
      </c>
      <c r="H519" s="462">
        <v>126.07</v>
      </c>
      <c r="I519" s="462">
        <v>85</v>
      </c>
      <c r="J519" s="152"/>
    </row>
    <row r="520" spans="1:10" ht="12.75">
      <c r="A520" s="55">
        <v>272</v>
      </c>
      <c r="B520" s="276">
        <v>2132</v>
      </c>
      <c r="C520" s="276">
        <v>2219</v>
      </c>
      <c r="D520" s="86"/>
      <c r="E520" s="86"/>
      <c r="F520" s="39" t="s">
        <v>982</v>
      </c>
      <c r="G520" s="142">
        <v>7348</v>
      </c>
      <c r="H520" s="462">
        <v>5414.26</v>
      </c>
      <c r="I520" s="462">
        <v>6643</v>
      </c>
      <c r="J520" s="152"/>
    </row>
    <row r="521" spans="1:10" ht="12.75">
      <c r="A521" s="55">
        <v>272</v>
      </c>
      <c r="B521" s="276">
        <v>2132</v>
      </c>
      <c r="C521" s="276">
        <v>2219</v>
      </c>
      <c r="D521" s="86"/>
      <c r="E521" s="86"/>
      <c r="F521" s="39" t="s">
        <v>983</v>
      </c>
      <c r="G521" s="142">
        <v>36</v>
      </c>
      <c r="H521" s="462">
        <v>31.245</v>
      </c>
      <c r="I521" s="462">
        <v>37</v>
      </c>
      <c r="J521" s="152"/>
    </row>
    <row r="522" spans="1:10" ht="12.75">
      <c r="A522" s="55">
        <v>273</v>
      </c>
      <c r="B522" s="276">
        <v>2132</v>
      </c>
      <c r="C522" s="276">
        <v>3639</v>
      </c>
      <c r="D522" s="86"/>
      <c r="E522" s="86"/>
      <c r="F522" s="77" t="s">
        <v>326</v>
      </c>
      <c r="G522" s="142">
        <v>1264</v>
      </c>
      <c r="H522" s="462">
        <v>950.58</v>
      </c>
      <c r="I522" s="462">
        <v>1267</v>
      </c>
      <c r="J522" s="152"/>
    </row>
    <row r="523" spans="1:10" ht="12.75">
      <c r="A523" s="55">
        <v>274</v>
      </c>
      <c r="B523" s="276">
        <v>2111</v>
      </c>
      <c r="C523" s="276">
        <v>3632</v>
      </c>
      <c r="D523" s="86"/>
      <c r="E523" s="86"/>
      <c r="F523" s="39" t="s">
        <v>226</v>
      </c>
      <c r="G523" s="142">
        <v>270</v>
      </c>
      <c r="H523" s="462">
        <v>247.228</v>
      </c>
      <c r="I523" s="462">
        <v>250</v>
      </c>
      <c r="J523" s="152"/>
    </row>
    <row r="524" spans="1:10" ht="12.75">
      <c r="A524" s="55">
        <v>274</v>
      </c>
      <c r="B524" s="276">
        <v>2139</v>
      </c>
      <c r="C524" s="276">
        <v>3632</v>
      </c>
      <c r="D524" s="86"/>
      <c r="E524" s="86"/>
      <c r="F524" s="39" t="s">
        <v>227</v>
      </c>
      <c r="G524" s="142">
        <v>210</v>
      </c>
      <c r="H524" s="462">
        <v>208.218</v>
      </c>
      <c r="I524" s="462">
        <v>210</v>
      </c>
      <c r="J524" s="152"/>
    </row>
    <row r="525" spans="1:10" ht="12.75">
      <c r="A525" s="55">
        <v>275</v>
      </c>
      <c r="B525" s="276">
        <v>2131</v>
      </c>
      <c r="C525" s="276">
        <v>3639</v>
      </c>
      <c r="D525" s="86"/>
      <c r="E525" s="86"/>
      <c r="F525" s="39" t="s">
        <v>758</v>
      </c>
      <c r="G525" s="142">
        <v>145</v>
      </c>
      <c r="H525" s="462">
        <v>134.313</v>
      </c>
      <c r="I525" s="462">
        <v>145</v>
      </c>
      <c r="J525" s="152"/>
    </row>
    <row r="526" spans="1:10" ht="1.5" customHeight="1">
      <c r="A526" s="55"/>
      <c r="B526" s="276"/>
      <c r="C526" s="276"/>
      <c r="D526" s="86"/>
      <c r="E526" s="86"/>
      <c r="F526" s="39"/>
      <c r="G526" s="142"/>
      <c r="H526" s="462"/>
      <c r="I526" s="462"/>
      <c r="J526" s="152"/>
    </row>
    <row r="527" spans="1:10" ht="12.75">
      <c r="A527" s="16">
        <v>276</v>
      </c>
      <c r="B527" s="276">
        <v>2132</v>
      </c>
      <c r="C527" s="276">
        <v>3613</v>
      </c>
      <c r="D527" s="86"/>
      <c r="E527" s="86"/>
      <c r="F527" s="79" t="s">
        <v>1026</v>
      </c>
      <c r="G527" s="141">
        <v>9210</v>
      </c>
      <c r="H527" s="466">
        <v>5913.025</v>
      </c>
      <c r="I527" s="466">
        <v>9120</v>
      </c>
      <c r="J527" s="152"/>
    </row>
    <row r="528" spans="1:10" ht="12.75">
      <c r="A528" s="16">
        <v>276</v>
      </c>
      <c r="B528" s="276">
        <v>2133</v>
      </c>
      <c r="C528" s="276">
        <v>3313</v>
      </c>
      <c r="D528" s="86"/>
      <c r="E528" s="86"/>
      <c r="F528" s="79" t="s">
        <v>984</v>
      </c>
      <c r="G528" s="141">
        <v>36</v>
      </c>
      <c r="H528" s="466">
        <v>36.3</v>
      </c>
      <c r="I528" s="466">
        <v>36</v>
      </c>
      <c r="J528" s="152"/>
    </row>
    <row r="529" spans="1:10" ht="12.75">
      <c r="A529" s="16">
        <v>276</v>
      </c>
      <c r="B529" s="276">
        <v>2324</v>
      </c>
      <c r="C529" s="276">
        <v>3639</v>
      </c>
      <c r="D529" s="86"/>
      <c r="E529" s="86"/>
      <c r="F529" s="79" t="s">
        <v>346</v>
      </c>
      <c r="G529" s="141">
        <v>0</v>
      </c>
      <c r="H529" s="466">
        <v>0.34</v>
      </c>
      <c r="I529" s="466">
        <v>0</v>
      </c>
      <c r="J529" s="152"/>
    </row>
    <row r="530" spans="1:12" ht="12.75">
      <c r="A530" s="16">
        <v>276</v>
      </c>
      <c r="B530" s="276">
        <v>5139</v>
      </c>
      <c r="C530" s="276">
        <v>3639</v>
      </c>
      <c r="D530" s="86"/>
      <c r="E530" s="86"/>
      <c r="F530" s="79" t="s">
        <v>609</v>
      </c>
      <c r="G530" s="147"/>
      <c r="H530" s="457"/>
      <c r="I530" s="457"/>
      <c r="J530" s="148">
        <v>10</v>
      </c>
      <c r="K530" s="432">
        <v>0.084</v>
      </c>
      <c r="L530" s="432">
        <v>10</v>
      </c>
    </row>
    <row r="531" spans="1:12" ht="12.75">
      <c r="A531" s="16">
        <v>276</v>
      </c>
      <c r="B531" s="276">
        <v>5151</v>
      </c>
      <c r="C531" s="276">
        <v>3639</v>
      </c>
      <c r="D531" s="86"/>
      <c r="E531" s="86"/>
      <c r="F531" s="79" t="s">
        <v>736</v>
      </c>
      <c r="G531" s="151"/>
      <c r="H531" s="463"/>
      <c r="I531" s="463"/>
      <c r="J531" s="145">
        <v>5</v>
      </c>
      <c r="K531" s="432">
        <v>2.969</v>
      </c>
      <c r="L531" s="432">
        <v>5</v>
      </c>
    </row>
    <row r="532" spans="1:12" ht="12.75">
      <c r="A532" s="16">
        <v>276</v>
      </c>
      <c r="B532" s="276">
        <v>5153</v>
      </c>
      <c r="C532" s="276">
        <v>3639</v>
      </c>
      <c r="D532" s="86"/>
      <c r="E532" s="86"/>
      <c r="F532" s="79" t="s">
        <v>737</v>
      </c>
      <c r="G532" s="151"/>
      <c r="H532" s="463"/>
      <c r="I532" s="463"/>
      <c r="J532" s="145">
        <v>22</v>
      </c>
      <c r="K532" s="432">
        <v>1.174</v>
      </c>
      <c r="L532" s="432">
        <v>10</v>
      </c>
    </row>
    <row r="533" spans="1:12" ht="12.75">
      <c r="A533" s="16">
        <v>276</v>
      </c>
      <c r="B533" s="276">
        <v>5154</v>
      </c>
      <c r="C533" s="276">
        <v>3639</v>
      </c>
      <c r="D533" s="86"/>
      <c r="E533" s="86"/>
      <c r="F533" s="79" t="s">
        <v>960</v>
      </c>
      <c r="G533" s="151"/>
      <c r="H533" s="463"/>
      <c r="I533" s="463"/>
      <c r="J533" s="145">
        <v>35</v>
      </c>
      <c r="K533" s="432">
        <v>7.929</v>
      </c>
      <c r="L533" s="432">
        <v>35</v>
      </c>
    </row>
    <row r="534" spans="1:12" ht="12.75">
      <c r="A534" s="16">
        <v>276</v>
      </c>
      <c r="B534" s="276">
        <v>5169</v>
      </c>
      <c r="C534" s="276">
        <v>3639</v>
      </c>
      <c r="D534" s="86"/>
      <c r="E534" s="86"/>
      <c r="F534" s="79" t="s">
        <v>787</v>
      </c>
      <c r="G534" s="151"/>
      <c r="H534" s="463"/>
      <c r="I534" s="463"/>
      <c r="J534" s="145">
        <v>10</v>
      </c>
      <c r="K534" s="432">
        <v>4.888</v>
      </c>
      <c r="L534" s="432">
        <v>10</v>
      </c>
    </row>
    <row r="535" spans="1:12" ht="12.75" customHeight="1">
      <c r="A535" s="16">
        <v>276</v>
      </c>
      <c r="B535" s="276">
        <v>5152</v>
      </c>
      <c r="C535" s="276">
        <v>3613</v>
      </c>
      <c r="D535" s="86"/>
      <c r="E535" s="86"/>
      <c r="F535" s="79" t="s">
        <v>985</v>
      </c>
      <c r="G535" s="147"/>
      <c r="H535" s="457"/>
      <c r="I535" s="457"/>
      <c r="J535" s="145">
        <v>95</v>
      </c>
      <c r="K535" s="432">
        <v>82.379</v>
      </c>
      <c r="L535" s="432">
        <v>95</v>
      </c>
    </row>
    <row r="536" spans="1:12" ht="12.75" customHeight="1">
      <c r="A536" s="55">
        <v>276</v>
      </c>
      <c r="B536" s="276"/>
      <c r="C536" s="276"/>
      <c r="D536" s="86"/>
      <c r="E536" s="86"/>
      <c r="F536" s="77" t="s">
        <v>1035</v>
      </c>
      <c r="G536" s="91">
        <f>SUM(G527:G535)</f>
        <v>9246</v>
      </c>
      <c r="H536" s="433">
        <f>SUM(H527:H535)</f>
        <v>5949.665</v>
      </c>
      <c r="I536" s="433">
        <f>SUM(I527:I535)</f>
        <v>9156</v>
      </c>
      <c r="J536" s="91">
        <f>SUM(J530:J535)</f>
        <v>177</v>
      </c>
      <c r="K536" s="433">
        <f>SUM(K530:K535)</f>
        <v>99.423</v>
      </c>
      <c r="L536" s="433">
        <f>SUM(L530:L535)</f>
        <v>165</v>
      </c>
    </row>
    <row r="537" spans="1:12" ht="2.25" customHeight="1">
      <c r="A537" s="55"/>
      <c r="B537" s="276"/>
      <c r="C537" s="276"/>
      <c r="D537" s="86"/>
      <c r="E537" s="86"/>
      <c r="F537" s="77"/>
      <c r="G537" s="141"/>
      <c r="H537" s="466"/>
      <c r="I537" s="466"/>
      <c r="J537" s="144"/>
      <c r="K537" s="433"/>
      <c r="L537" s="432"/>
    </row>
    <row r="538" spans="1:12" ht="12.75">
      <c r="A538" s="55">
        <v>277</v>
      </c>
      <c r="B538" s="276">
        <v>5164</v>
      </c>
      <c r="C538" s="276">
        <v>2212</v>
      </c>
      <c r="D538" s="86"/>
      <c r="E538" s="86"/>
      <c r="F538" s="77" t="s">
        <v>194</v>
      </c>
      <c r="G538" s="151"/>
      <c r="H538" s="463"/>
      <c r="I538" s="463"/>
      <c r="J538" s="144">
        <v>194</v>
      </c>
      <c r="K538" s="433">
        <v>193.836</v>
      </c>
      <c r="L538" s="433">
        <v>202</v>
      </c>
    </row>
    <row r="539" spans="1:10" ht="12.75">
      <c r="A539" s="55">
        <v>278</v>
      </c>
      <c r="B539" s="276">
        <v>2131</v>
      </c>
      <c r="C539" s="276">
        <v>3639</v>
      </c>
      <c r="D539" s="86"/>
      <c r="E539" s="86"/>
      <c r="F539" s="39" t="s">
        <v>202</v>
      </c>
      <c r="G539" s="142">
        <v>798</v>
      </c>
      <c r="H539" s="462">
        <v>638.751</v>
      </c>
      <c r="I539" s="462">
        <v>798</v>
      </c>
      <c r="J539" s="152"/>
    </row>
    <row r="540" spans="1:12" ht="12.75">
      <c r="A540" s="55">
        <v>279</v>
      </c>
      <c r="B540" s="276">
        <v>5164</v>
      </c>
      <c r="C540" s="276">
        <v>3419</v>
      </c>
      <c r="D540" s="86"/>
      <c r="E540" s="86"/>
      <c r="F540" s="39" t="s">
        <v>961</v>
      </c>
      <c r="G540" s="147"/>
      <c r="H540" s="457"/>
      <c r="I540" s="457"/>
      <c r="J540" s="149">
        <v>138</v>
      </c>
      <c r="K540" s="433">
        <v>138</v>
      </c>
      <c r="L540" s="433">
        <v>138</v>
      </c>
    </row>
    <row r="541" spans="1:12" ht="12.75">
      <c r="A541" s="55">
        <v>279</v>
      </c>
      <c r="B541" s="276">
        <v>5222</v>
      </c>
      <c r="C541" s="276">
        <v>3412</v>
      </c>
      <c r="D541" s="86"/>
      <c r="E541" s="86"/>
      <c r="F541" s="78" t="s">
        <v>861</v>
      </c>
      <c r="G541" s="151"/>
      <c r="H541" s="463"/>
      <c r="I541" s="463"/>
      <c r="J541" s="149">
        <v>120</v>
      </c>
      <c r="K541" s="433">
        <v>120</v>
      </c>
      <c r="L541" s="433">
        <v>120</v>
      </c>
    </row>
    <row r="542" spans="1:12" ht="12.75">
      <c r="A542" s="55">
        <v>280</v>
      </c>
      <c r="B542" s="276">
        <v>5137</v>
      </c>
      <c r="C542" s="276">
        <v>3639</v>
      </c>
      <c r="D542" s="86"/>
      <c r="E542" s="86"/>
      <c r="F542" s="39" t="s">
        <v>561</v>
      </c>
      <c r="G542" s="151"/>
      <c r="H542" s="463"/>
      <c r="I542" s="463"/>
      <c r="J542" s="149">
        <v>60</v>
      </c>
      <c r="K542" s="433">
        <v>45.41</v>
      </c>
      <c r="L542" s="433">
        <v>100</v>
      </c>
    </row>
    <row r="543" spans="1:10" ht="12.75" customHeight="1">
      <c r="A543" s="55">
        <v>280</v>
      </c>
      <c r="B543" s="276">
        <v>2119</v>
      </c>
      <c r="C543" s="276">
        <v>3639</v>
      </c>
      <c r="D543" s="86"/>
      <c r="E543" s="86"/>
      <c r="F543" s="39" t="s">
        <v>974</v>
      </c>
      <c r="G543" s="142">
        <v>1435</v>
      </c>
      <c r="H543" s="462">
        <v>1554.886</v>
      </c>
      <c r="I543" s="462">
        <v>650</v>
      </c>
      <c r="J543" s="152"/>
    </row>
    <row r="544" spans="1:12" ht="12.75">
      <c r="A544" s="55">
        <v>284</v>
      </c>
      <c r="B544" s="276">
        <v>5199</v>
      </c>
      <c r="C544" s="276">
        <v>3612</v>
      </c>
      <c r="D544" s="86"/>
      <c r="E544" s="86"/>
      <c r="F544" s="179" t="s">
        <v>195</v>
      </c>
      <c r="G544" s="151"/>
      <c r="H544" s="463"/>
      <c r="I544" s="463"/>
      <c r="J544" s="149">
        <v>383</v>
      </c>
      <c r="K544" s="433">
        <v>319.56</v>
      </c>
      <c r="L544" s="433">
        <v>383</v>
      </c>
    </row>
    <row r="545" spans="1:12" ht="12.75">
      <c r="A545" s="55">
        <v>291</v>
      </c>
      <c r="B545" s="276">
        <v>5909</v>
      </c>
      <c r="C545" s="276">
        <v>3613</v>
      </c>
      <c r="D545" s="86"/>
      <c r="E545" s="86"/>
      <c r="F545" s="39" t="s">
        <v>143</v>
      </c>
      <c r="G545" s="151"/>
      <c r="H545" s="463"/>
      <c r="I545" s="463"/>
      <c r="J545" s="149">
        <v>85</v>
      </c>
      <c r="K545" s="433">
        <v>85</v>
      </c>
      <c r="L545" s="433">
        <v>85</v>
      </c>
    </row>
    <row r="546" spans="1:10" ht="12.75">
      <c r="A546" s="70">
        <v>292</v>
      </c>
      <c r="B546" s="308">
        <v>2310</v>
      </c>
      <c r="C546" s="308">
        <v>3639</v>
      </c>
      <c r="D546" s="133"/>
      <c r="E546" s="133"/>
      <c r="F546" s="49" t="s">
        <v>364</v>
      </c>
      <c r="G546" s="143">
        <v>218.74</v>
      </c>
      <c r="H546" s="462">
        <v>224.963</v>
      </c>
      <c r="I546" s="462">
        <v>0</v>
      </c>
      <c r="J546" s="152"/>
    </row>
    <row r="547" spans="1:12" ht="2.25" customHeight="1">
      <c r="A547" s="70"/>
      <c r="B547" s="308"/>
      <c r="C547" s="308"/>
      <c r="D547" s="133"/>
      <c r="E547" s="133"/>
      <c r="F547" s="329"/>
      <c r="G547" s="142"/>
      <c r="H547" s="462"/>
      <c r="I547" s="462"/>
      <c r="J547" s="149"/>
      <c r="K547" s="433"/>
      <c r="L547" s="432"/>
    </row>
    <row r="548" spans="1:12" ht="12" customHeight="1">
      <c r="A548" s="16">
        <v>293</v>
      </c>
      <c r="B548" s="276">
        <v>5139</v>
      </c>
      <c r="C548" s="276">
        <v>3322</v>
      </c>
      <c r="D548" s="86"/>
      <c r="E548" s="86"/>
      <c r="F548" s="33" t="s">
        <v>330</v>
      </c>
      <c r="G548" s="151"/>
      <c r="H548" s="463"/>
      <c r="I548" s="463"/>
      <c r="J548" s="148">
        <v>15</v>
      </c>
      <c r="K548" s="432">
        <v>9.736</v>
      </c>
      <c r="L548" s="432">
        <v>15</v>
      </c>
    </row>
    <row r="549" spans="1:12" ht="12" customHeight="1">
      <c r="A549" s="16">
        <v>293</v>
      </c>
      <c r="B549" s="276">
        <v>5151</v>
      </c>
      <c r="C549" s="276">
        <v>3322</v>
      </c>
      <c r="D549" s="86"/>
      <c r="E549" s="86"/>
      <c r="F549" s="33" t="s">
        <v>329</v>
      </c>
      <c r="G549" s="151"/>
      <c r="H549" s="463"/>
      <c r="I549" s="463"/>
      <c r="J549" s="148">
        <v>10</v>
      </c>
      <c r="K549" s="432">
        <v>7.175</v>
      </c>
      <c r="L549" s="432">
        <v>10</v>
      </c>
    </row>
    <row r="550" spans="1:12" ht="12.75">
      <c r="A550" s="69">
        <v>293</v>
      </c>
      <c r="B550" s="308">
        <v>5169</v>
      </c>
      <c r="C550" s="308">
        <v>3322</v>
      </c>
      <c r="D550" s="133"/>
      <c r="E550" s="133"/>
      <c r="F550" s="103" t="s">
        <v>327</v>
      </c>
      <c r="G550" s="151"/>
      <c r="H550" s="463"/>
      <c r="I550" s="463"/>
      <c r="J550" s="148">
        <v>171</v>
      </c>
      <c r="K550" s="432">
        <v>130.288</v>
      </c>
      <c r="L550" s="432">
        <v>171</v>
      </c>
    </row>
    <row r="551" spans="1:12" ht="12" customHeight="1">
      <c r="A551" s="70">
        <v>293</v>
      </c>
      <c r="B551" s="308"/>
      <c r="C551" s="308"/>
      <c r="D551" s="133"/>
      <c r="E551" s="133"/>
      <c r="F551" s="96" t="s">
        <v>723</v>
      </c>
      <c r="G551" s="151"/>
      <c r="H551" s="463"/>
      <c r="I551" s="463"/>
      <c r="J551" s="173">
        <f>SUM(J548:J550)</f>
        <v>196</v>
      </c>
      <c r="K551" s="433">
        <f>SUM(K548:K550)</f>
        <v>147.199</v>
      </c>
      <c r="L551" s="433">
        <f>SUM(L548:L550)</f>
        <v>196</v>
      </c>
    </row>
    <row r="552" spans="1:12" ht="2.25" customHeight="1">
      <c r="A552" s="55"/>
      <c r="B552" s="276"/>
      <c r="C552" s="276"/>
      <c r="D552" s="86"/>
      <c r="E552" s="86"/>
      <c r="F552" s="77"/>
      <c r="G552" s="142"/>
      <c r="H552" s="462"/>
      <c r="I552" s="462"/>
      <c r="J552" s="149"/>
      <c r="K552" s="433"/>
      <c r="L552" s="432"/>
    </row>
    <row r="553" spans="1:10" ht="12.75">
      <c r="A553" s="16">
        <v>305</v>
      </c>
      <c r="B553" s="276">
        <v>2132</v>
      </c>
      <c r="C553" s="276">
        <v>3613</v>
      </c>
      <c r="D553" s="86"/>
      <c r="E553" s="86"/>
      <c r="F553" s="33" t="s">
        <v>603</v>
      </c>
      <c r="G553" s="154">
        <v>393</v>
      </c>
      <c r="H553" s="466">
        <v>303.586</v>
      </c>
      <c r="I553" s="466">
        <v>440</v>
      </c>
      <c r="J553" s="611"/>
    </row>
    <row r="554" spans="1:12" ht="12.75">
      <c r="A554" s="16">
        <v>305</v>
      </c>
      <c r="B554" s="276">
        <v>5137</v>
      </c>
      <c r="C554" s="276">
        <v>3613</v>
      </c>
      <c r="D554" s="86"/>
      <c r="E554" s="86"/>
      <c r="F554" s="33" t="s">
        <v>962</v>
      </c>
      <c r="G554" s="147"/>
      <c r="H554" s="457"/>
      <c r="I554" s="457"/>
      <c r="J554" s="148">
        <v>10</v>
      </c>
      <c r="K554" s="432">
        <v>0.499</v>
      </c>
      <c r="L554" s="432"/>
    </row>
    <row r="555" spans="1:12" ht="12.75">
      <c r="A555" s="16">
        <v>305</v>
      </c>
      <c r="B555" s="276">
        <v>5139</v>
      </c>
      <c r="C555" s="276">
        <v>3613</v>
      </c>
      <c r="D555" s="86"/>
      <c r="E555" s="86"/>
      <c r="F555" s="33" t="s">
        <v>241</v>
      </c>
      <c r="G555" s="151"/>
      <c r="H555" s="463"/>
      <c r="I555" s="463"/>
      <c r="J555" s="148">
        <v>30</v>
      </c>
      <c r="K555" s="432">
        <v>35.067</v>
      </c>
      <c r="L555" s="432"/>
    </row>
    <row r="556" spans="1:12" ht="12.75">
      <c r="A556" s="16">
        <v>305</v>
      </c>
      <c r="B556" s="276">
        <v>5151</v>
      </c>
      <c r="C556" s="276">
        <v>3613</v>
      </c>
      <c r="D556" s="86"/>
      <c r="E556" s="86"/>
      <c r="F556" s="33" t="s">
        <v>969</v>
      </c>
      <c r="G556" s="151"/>
      <c r="H556" s="463"/>
      <c r="I556" s="463"/>
      <c r="J556" s="148">
        <v>110</v>
      </c>
      <c r="K556" s="432">
        <v>8.567</v>
      </c>
      <c r="L556" s="432"/>
    </row>
    <row r="557" spans="1:12" ht="12.75">
      <c r="A557" s="16">
        <v>305</v>
      </c>
      <c r="B557" s="276">
        <v>5152</v>
      </c>
      <c r="C557" s="276">
        <v>3613</v>
      </c>
      <c r="D557" s="86"/>
      <c r="E557" s="86"/>
      <c r="F557" s="33" t="s">
        <v>572</v>
      </c>
      <c r="G557" s="151"/>
      <c r="H557" s="463"/>
      <c r="I557" s="463"/>
      <c r="J557" s="148">
        <v>110</v>
      </c>
      <c r="K557" s="432">
        <v>-40.011</v>
      </c>
      <c r="L557" s="432"/>
    </row>
    <row r="558" spans="1:12" ht="12.75">
      <c r="A558" s="16">
        <v>305</v>
      </c>
      <c r="B558" s="276">
        <v>5153</v>
      </c>
      <c r="C558" s="308">
        <v>3613</v>
      </c>
      <c r="D558" s="133"/>
      <c r="E558" s="86"/>
      <c r="F558" s="33" t="s">
        <v>1034</v>
      </c>
      <c r="G558" s="151"/>
      <c r="H558" s="463"/>
      <c r="I558" s="463"/>
      <c r="J558" s="148">
        <v>662</v>
      </c>
      <c r="K558" s="432">
        <v>374.637</v>
      </c>
      <c r="L558" s="432"/>
    </row>
    <row r="559" spans="1:12" ht="12.75">
      <c r="A559" s="16">
        <v>305</v>
      </c>
      <c r="B559" s="276">
        <v>5154</v>
      </c>
      <c r="C559" s="276">
        <v>3613</v>
      </c>
      <c r="D559" s="86"/>
      <c r="E559" s="86"/>
      <c r="F559" s="33" t="s">
        <v>240</v>
      </c>
      <c r="G559" s="151"/>
      <c r="H559" s="463"/>
      <c r="I559" s="463"/>
      <c r="J559" s="148">
        <v>330</v>
      </c>
      <c r="K559" s="432">
        <v>292.811</v>
      </c>
      <c r="L559" s="432"/>
    </row>
    <row r="560" spans="1:12" ht="12.75">
      <c r="A560" s="16">
        <v>305</v>
      </c>
      <c r="B560" s="276">
        <v>5156</v>
      </c>
      <c r="C560" s="276">
        <v>3613</v>
      </c>
      <c r="D560" s="86"/>
      <c r="E560" s="86"/>
      <c r="F560" s="33" t="s">
        <v>379</v>
      </c>
      <c r="G560" s="151"/>
      <c r="H560" s="463"/>
      <c r="I560" s="463"/>
      <c r="J560" s="148">
        <v>15</v>
      </c>
      <c r="K560" s="432">
        <v>0.952</v>
      </c>
      <c r="L560" s="432"/>
    </row>
    <row r="561" spans="1:12" ht="12.75">
      <c r="A561" s="16">
        <v>305</v>
      </c>
      <c r="B561" s="276">
        <v>5162</v>
      </c>
      <c r="C561" s="276">
        <v>3613</v>
      </c>
      <c r="D561" s="86"/>
      <c r="E561" s="86"/>
      <c r="F561" s="33" t="s">
        <v>970</v>
      </c>
      <c r="G561" s="151"/>
      <c r="H561" s="463"/>
      <c r="I561" s="463"/>
      <c r="J561" s="148">
        <v>12</v>
      </c>
      <c r="K561" s="432">
        <v>5.311</v>
      </c>
      <c r="L561" s="432"/>
    </row>
    <row r="562" spans="1:12" ht="12.75">
      <c r="A562" s="16">
        <v>305</v>
      </c>
      <c r="B562" s="276">
        <v>5163</v>
      </c>
      <c r="C562" s="276">
        <v>3613</v>
      </c>
      <c r="D562" s="86"/>
      <c r="E562" s="86"/>
      <c r="F562" s="33" t="s">
        <v>950</v>
      </c>
      <c r="G562" s="151"/>
      <c r="H562" s="463"/>
      <c r="I562" s="463"/>
      <c r="J562" s="148">
        <v>212</v>
      </c>
      <c r="K562" s="432">
        <v>0</v>
      </c>
      <c r="L562" s="432"/>
    </row>
    <row r="563" spans="1:12" ht="12.75">
      <c r="A563" s="16">
        <v>305</v>
      </c>
      <c r="B563" s="276">
        <v>5164</v>
      </c>
      <c r="C563" s="276">
        <v>3613</v>
      </c>
      <c r="D563" s="86"/>
      <c r="E563" s="86"/>
      <c r="F563" s="33" t="s">
        <v>318</v>
      </c>
      <c r="G563" s="151"/>
      <c r="H563" s="463"/>
      <c r="I563" s="463"/>
      <c r="J563" s="148">
        <v>18</v>
      </c>
      <c r="K563" s="432">
        <v>16.733</v>
      </c>
      <c r="L563" s="432"/>
    </row>
    <row r="564" spans="1:12" ht="12.75">
      <c r="A564" s="16">
        <v>305</v>
      </c>
      <c r="B564" s="276">
        <v>5169</v>
      </c>
      <c r="C564" s="276">
        <v>3613</v>
      </c>
      <c r="D564" s="86"/>
      <c r="E564" s="86"/>
      <c r="F564" s="33" t="s">
        <v>951</v>
      </c>
      <c r="G564" s="151"/>
      <c r="H564" s="463"/>
      <c r="I564" s="463"/>
      <c r="J564" s="148">
        <v>78.5</v>
      </c>
      <c r="K564" s="432">
        <v>0</v>
      </c>
      <c r="L564" s="432"/>
    </row>
    <row r="565" spans="1:12" ht="12.75">
      <c r="A565" s="16">
        <v>305</v>
      </c>
      <c r="B565" s="276">
        <v>5169</v>
      </c>
      <c r="C565" s="276">
        <v>3613</v>
      </c>
      <c r="D565" s="86"/>
      <c r="E565" s="86"/>
      <c r="F565" s="33" t="s">
        <v>1058</v>
      </c>
      <c r="G565" s="151"/>
      <c r="H565" s="463"/>
      <c r="I565" s="463"/>
      <c r="J565" s="148">
        <v>233</v>
      </c>
      <c r="K565" s="432">
        <v>0</v>
      </c>
      <c r="L565" s="432"/>
    </row>
    <row r="566" spans="1:12" ht="12.75">
      <c r="A566" s="16">
        <v>305</v>
      </c>
      <c r="B566" s="276">
        <v>5171</v>
      </c>
      <c r="C566" s="276">
        <v>3613</v>
      </c>
      <c r="D566" s="86"/>
      <c r="E566" s="86"/>
      <c r="F566" s="33" t="s">
        <v>594</v>
      </c>
      <c r="G566" s="151"/>
      <c r="H566" s="463"/>
      <c r="I566" s="463"/>
      <c r="J566" s="148">
        <v>29</v>
      </c>
      <c r="K566" s="432">
        <v>23.982</v>
      </c>
      <c r="L566" s="432"/>
    </row>
    <row r="567" spans="1:12" ht="12.75">
      <c r="A567" s="16">
        <v>305</v>
      </c>
      <c r="B567" s="276"/>
      <c r="C567" s="276">
        <v>3613</v>
      </c>
      <c r="D567" s="86"/>
      <c r="E567" s="86"/>
      <c r="F567" s="33" t="s">
        <v>507</v>
      </c>
      <c r="G567" s="151"/>
      <c r="H567" s="463"/>
      <c r="I567" s="463"/>
      <c r="J567" s="148">
        <v>0</v>
      </c>
      <c r="K567" s="432">
        <v>0</v>
      </c>
      <c r="L567" s="432">
        <v>1909</v>
      </c>
    </row>
    <row r="568" spans="1:12" ht="12.75">
      <c r="A568" s="55">
        <v>305</v>
      </c>
      <c r="B568" s="276"/>
      <c r="C568" s="276"/>
      <c r="D568" s="86"/>
      <c r="E568" s="86"/>
      <c r="F568" s="39" t="s">
        <v>244</v>
      </c>
      <c r="G568" s="91">
        <f>SUM(G553:G566)</f>
        <v>393</v>
      </c>
      <c r="H568" s="433">
        <f>SUM(H553:H566)</f>
        <v>303.586</v>
      </c>
      <c r="I568" s="433">
        <f>SUM(I553:I566)</f>
        <v>440</v>
      </c>
      <c r="J568" s="91">
        <f>SUM(J554:J567)</f>
        <v>1849.5</v>
      </c>
      <c r="K568" s="433">
        <f>SUM(K554:K567)</f>
        <v>718.5479999999999</v>
      </c>
      <c r="L568" s="433">
        <f>SUM(L554:L567)</f>
        <v>1909</v>
      </c>
    </row>
    <row r="569" spans="1:12" ht="2.25" customHeight="1">
      <c r="A569" s="53"/>
      <c r="B569" s="304"/>
      <c r="C569" s="304"/>
      <c r="D569" s="197"/>
      <c r="E569" s="197"/>
      <c r="F569" s="40"/>
      <c r="G569" s="142"/>
      <c r="H569" s="462"/>
      <c r="I569" s="462"/>
      <c r="J569" s="149"/>
      <c r="K569" s="433"/>
      <c r="L569" s="432"/>
    </row>
    <row r="570" spans="1:12" ht="12.75">
      <c r="A570" s="16">
        <v>306</v>
      </c>
      <c r="B570" s="276">
        <v>5151</v>
      </c>
      <c r="C570" s="276">
        <v>2143</v>
      </c>
      <c r="D570" s="86"/>
      <c r="E570" s="86"/>
      <c r="F570" s="79" t="s">
        <v>294</v>
      </c>
      <c r="G570" s="151"/>
      <c r="H570" s="463"/>
      <c r="I570" s="463"/>
      <c r="J570" s="148">
        <v>7</v>
      </c>
      <c r="K570" s="432">
        <v>2.255</v>
      </c>
      <c r="L570" s="432">
        <v>7</v>
      </c>
    </row>
    <row r="571" spans="1:12" ht="12.75">
      <c r="A571" s="16">
        <v>306</v>
      </c>
      <c r="B571" s="276">
        <v>5152</v>
      </c>
      <c r="C571" s="276">
        <v>2143</v>
      </c>
      <c r="D571" s="86"/>
      <c r="E571" s="86"/>
      <c r="F571" s="79" t="s">
        <v>385</v>
      </c>
      <c r="G571" s="151"/>
      <c r="H571" s="463"/>
      <c r="I571" s="463"/>
      <c r="J571" s="148">
        <v>28</v>
      </c>
      <c r="K571" s="432">
        <v>-1.586</v>
      </c>
      <c r="L571" s="432">
        <v>28</v>
      </c>
    </row>
    <row r="572" spans="1:12" ht="12.75">
      <c r="A572" s="16">
        <v>306</v>
      </c>
      <c r="B572" s="276">
        <v>5154</v>
      </c>
      <c r="C572" s="276">
        <v>2143</v>
      </c>
      <c r="D572" s="86"/>
      <c r="E572" s="86"/>
      <c r="F572" s="79" t="s">
        <v>295</v>
      </c>
      <c r="G572" s="151"/>
      <c r="H572" s="463"/>
      <c r="I572" s="463"/>
      <c r="J572" s="148">
        <v>25</v>
      </c>
      <c r="K572" s="432">
        <v>-0.619</v>
      </c>
      <c r="L572" s="432">
        <v>25</v>
      </c>
    </row>
    <row r="573" spans="1:12" ht="12.75">
      <c r="A573" s="16">
        <v>306</v>
      </c>
      <c r="B573" s="276">
        <v>5169</v>
      </c>
      <c r="C573" s="276">
        <v>2143</v>
      </c>
      <c r="D573" s="86"/>
      <c r="E573" s="86"/>
      <c r="F573" s="79" t="s">
        <v>788</v>
      </c>
      <c r="G573" s="151"/>
      <c r="H573" s="463"/>
      <c r="I573" s="463"/>
      <c r="J573" s="148">
        <v>5</v>
      </c>
      <c r="K573" s="432">
        <v>0.859</v>
      </c>
      <c r="L573" s="432">
        <v>5</v>
      </c>
    </row>
    <row r="574" spans="1:12" ht="12.75">
      <c r="A574" s="16">
        <v>306</v>
      </c>
      <c r="B574" s="276">
        <v>5213</v>
      </c>
      <c r="C574" s="276">
        <v>2143</v>
      </c>
      <c r="D574" s="86"/>
      <c r="E574" s="86"/>
      <c r="F574" s="79" t="s">
        <v>178</v>
      </c>
      <c r="G574" s="151"/>
      <c r="H574" s="463"/>
      <c r="I574" s="463"/>
      <c r="J574" s="148">
        <v>345</v>
      </c>
      <c r="K574" s="432">
        <v>287.5</v>
      </c>
      <c r="L574" s="432">
        <v>353</v>
      </c>
    </row>
    <row r="575" spans="1:12" ht="12.75">
      <c r="A575" s="55">
        <v>306</v>
      </c>
      <c r="B575" s="276"/>
      <c r="C575" s="276"/>
      <c r="D575" s="86"/>
      <c r="E575" s="86"/>
      <c r="F575" s="39" t="s">
        <v>303</v>
      </c>
      <c r="G575" s="101"/>
      <c r="H575" s="443"/>
      <c r="I575" s="443"/>
      <c r="J575" s="91">
        <f>SUM(J570:J574)</f>
        <v>410</v>
      </c>
      <c r="K575" s="433">
        <f>SUM(K570:K574)</f>
        <v>288.409</v>
      </c>
      <c r="L575" s="433">
        <f>SUM(L570:L574)</f>
        <v>418</v>
      </c>
    </row>
    <row r="576" spans="1:12" ht="1.5" customHeight="1">
      <c r="A576" s="55"/>
      <c r="B576" s="276"/>
      <c r="C576" s="276"/>
      <c r="D576" s="86"/>
      <c r="E576" s="86"/>
      <c r="F576" s="39"/>
      <c r="G576" s="101"/>
      <c r="H576" s="443"/>
      <c r="I576" s="443"/>
      <c r="J576" s="153"/>
      <c r="K576" s="433"/>
      <c r="L576" s="432"/>
    </row>
    <row r="577" spans="1:10" ht="12.75">
      <c r="A577" s="55">
        <v>309</v>
      </c>
      <c r="B577" s="276">
        <v>2111</v>
      </c>
      <c r="C577" s="276">
        <v>6171</v>
      </c>
      <c r="D577" s="86"/>
      <c r="E577" s="86"/>
      <c r="F577" s="39" t="s">
        <v>567</v>
      </c>
      <c r="G577" s="91">
        <v>2</v>
      </c>
      <c r="H577" s="440">
        <v>0.5</v>
      </c>
      <c r="I577" s="462">
        <v>2</v>
      </c>
      <c r="J577" s="345"/>
    </row>
    <row r="578" spans="1:12" ht="1.5" customHeight="1">
      <c r="A578" s="55"/>
      <c r="B578" s="276"/>
      <c r="C578" s="276"/>
      <c r="D578" s="86"/>
      <c r="E578" s="86"/>
      <c r="F578" s="39"/>
      <c r="G578" s="91"/>
      <c r="H578" s="436"/>
      <c r="I578" s="436"/>
      <c r="J578" s="155"/>
      <c r="K578" s="433"/>
      <c r="L578" s="432"/>
    </row>
    <row r="579" spans="1:12" ht="12.75">
      <c r="A579" s="55">
        <v>310</v>
      </c>
      <c r="B579" s="276">
        <v>5169</v>
      </c>
      <c r="C579" s="276">
        <v>1036</v>
      </c>
      <c r="D579" s="86"/>
      <c r="E579" s="86"/>
      <c r="F579" s="39" t="s">
        <v>587</v>
      </c>
      <c r="G579" s="151"/>
      <c r="H579" s="463"/>
      <c r="I579" s="463"/>
      <c r="J579" s="149">
        <v>200</v>
      </c>
      <c r="K579" s="433">
        <v>0</v>
      </c>
      <c r="L579" s="433">
        <v>200</v>
      </c>
    </row>
    <row r="580" spans="1:12" ht="2.25" customHeight="1">
      <c r="A580" s="55"/>
      <c r="B580" s="276"/>
      <c r="C580" s="276"/>
      <c r="D580" s="86"/>
      <c r="E580" s="86"/>
      <c r="F580" s="40"/>
      <c r="G580" s="151"/>
      <c r="H580" s="463"/>
      <c r="I580" s="463"/>
      <c r="J580" s="149"/>
      <c r="K580" s="433"/>
      <c r="L580" s="432"/>
    </row>
    <row r="581" spans="1:12" ht="13.5" customHeight="1">
      <c r="A581" s="55">
        <v>339</v>
      </c>
      <c r="B581" s="276">
        <v>5151</v>
      </c>
      <c r="C581" s="276">
        <v>3639</v>
      </c>
      <c r="D581" s="86"/>
      <c r="E581" s="86"/>
      <c r="F581" s="40" t="s">
        <v>971</v>
      </c>
      <c r="G581" s="151"/>
      <c r="H581" s="463"/>
      <c r="I581" s="463"/>
      <c r="J581" s="149">
        <v>3</v>
      </c>
      <c r="K581" s="433">
        <v>2.983</v>
      </c>
      <c r="L581" s="433">
        <v>3</v>
      </c>
    </row>
    <row r="582" spans="1:12" ht="12.75">
      <c r="A582" s="55">
        <v>339</v>
      </c>
      <c r="B582" s="276">
        <v>5169</v>
      </c>
      <c r="C582" s="276">
        <v>3639</v>
      </c>
      <c r="D582" s="86"/>
      <c r="E582" s="86"/>
      <c r="F582" s="118" t="s">
        <v>819</v>
      </c>
      <c r="G582" s="151"/>
      <c r="H582" s="463"/>
      <c r="I582" s="612"/>
      <c r="J582" s="149">
        <v>2188</v>
      </c>
      <c r="K582" s="433">
        <v>1640.754</v>
      </c>
      <c r="L582" s="433">
        <v>2375</v>
      </c>
    </row>
    <row r="583" spans="1:12" ht="2.25" customHeight="1">
      <c r="A583" s="4"/>
      <c r="B583" s="305"/>
      <c r="C583" s="305"/>
      <c r="D583" s="196"/>
      <c r="E583" s="196"/>
      <c r="F583" s="11"/>
      <c r="G583" s="149"/>
      <c r="H583" s="461"/>
      <c r="I583" s="461"/>
      <c r="J583" s="149"/>
      <c r="K583" s="433"/>
      <c r="L583" s="432"/>
    </row>
    <row r="584" spans="1:11" ht="12.75">
      <c r="A584" s="55">
        <v>346</v>
      </c>
      <c r="B584" s="276">
        <v>2133</v>
      </c>
      <c r="C584" s="276">
        <v>2310</v>
      </c>
      <c r="D584" s="86"/>
      <c r="E584" s="86"/>
      <c r="F584" s="39" t="s">
        <v>331</v>
      </c>
      <c r="G584" s="149">
        <v>12100</v>
      </c>
      <c r="H584" s="461">
        <v>9692.656</v>
      </c>
      <c r="I584" s="462">
        <v>17300</v>
      </c>
      <c r="J584" s="152"/>
      <c r="K584" s="442"/>
    </row>
    <row r="585" spans="1:12" ht="12.75">
      <c r="A585" s="55">
        <v>346</v>
      </c>
      <c r="B585" s="276">
        <v>5901</v>
      </c>
      <c r="C585" s="323">
        <v>2310</v>
      </c>
      <c r="D585" s="201"/>
      <c r="E585" s="86"/>
      <c r="F585" s="39" t="s">
        <v>493</v>
      </c>
      <c r="G585" s="152"/>
      <c r="H585" s="460"/>
      <c r="I585" s="460"/>
      <c r="J585" s="149">
        <v>6592</v>
      </c>
      <c r="K585" s="433">
        <v>0</v>
      </c>
      <c r="L585" s="433"/>
    </row>
    <row r="586" spans="1:10" ht="12.75">
      <c r="A586" s="55">
        <v>347</v>
      </c>
      <c r="B586" s="276">
        <v>2132</v>
      </c>
      <c r="C586" s="323">
        <v>3639</v>
      </c>
      <c r="D586" s="201"/>
      <c r="E586" s="86"/>
      <c r="F586" s="39" t="s">
        <v>759</v>
      </c>
      <c r="G586" s="149">
        <v>431</v>
      </c>
      <c r="H586" s="461">
        <v>383.74</v>
      </c>
      <c r="I586" s="462">
        <v>435</v>
      </c>
      <c r="J586" s="152"/>
    </row>
    <row r="587" spans="1:10" ht="2.25" customHeight="1">
      <c r="A587" s="70"/>
      <c r="B587" s="308"/>
      <c r="C587" s="324"/>
      <c r="D587" s="204"/>
      <c r="E587" s="133"/>
      <c r="F587" s="49"/>
      <c r="G587" s="149"/>
      <c r="H587" s="461"/>
      <c r="I587" s="461"/>
      <c r="J587" s="152"/>
    </row>
    <row r="588" spans="1:10" ht="12.75">
      <c r="A588" s="70">
        <v>443</v>
      </c>
      <c r="B588" s="308">
        <v>1333</v>
      </c>
      <c r="C588" s="324"/>
      <c r="D588" s="204"/>
      <c r="E588" s="133"/>
      <c r="F588" s="49" t="s">
        <v>219</v>
      </c>
      <c r="G588" s="149">
        <v>1060</v>
      </c>
      <c r="H588" s="461">
        <v>902.765</v>
      </c>
      <c r="I588" s="461">
        <v>1060</v>
      </c>
      <c r="J588" s="152"/>
    </row>
    <row r="589" spans="1:10" ht="12.75">
      <c r="A589" s="55">
        <v>443</v>
      </c>
      <c r="B589" s="276">
        <v>2139</v>
      </c>
      <c r="C589" s="276">
        <v>3722</v>
      </c>
      <c r="D589" s="86"/>
      <c r="E589" s="86"/>
      <c r="F589" s="39" t="s">
        <v>814</v>
      </c>
      <c r="G589" s="149">
        <v>2800</v>
      </c>
      <c r="H589" s="461">
        <v>2386.595</v>
      </c>
      <c r="I589" s="461">
        <v>2800</v>
      </c>
      <c r="J589" s="152"/>
    </row>
    <row r="590" spans="1:10" ht="12.75">
      <c r="A590" s="55">
        <v>443</v>
      </c>
      <c r="B590" s="276">
        <v>2139</v>
      </c>
      <c r="C590" s="276">
        <v>3722</v>
      </c>
      <c r="D590" s="86"/>
      <c r="E590" s="86"/>
      <c r="F590" s="77" t="s">
        <v>958</v>
      </c>
      <c r="G590" s="289">
        <v>0</v>
      </c>
      <c r="H590" s="461">
        <v>488.996</v>
      </c>
      <c r="I590" s="461">
        <v>0</v>
      </c>
      <c r="J590" s="152"/>
    </row>
    <row r="591" spans="1:12" ht="2.25" customHeight="1">
      <c r="A591" s="55"/>
      <c r="B591" s="276"/>
      <c r="C591" s="276"/>
      <c r="D591" s="86"/>
      <c r="E591" s="86"/>
      <c r="F591" s="77"/>
      <c r="G591" s="149"/>
      <c r="H591" s="461"/>
      <c r="I591" s="461"/>
      <c r="J591" s="149"/>
      <c r="K591" s="433"/>
      <c r="L591" s="432"/>
    </row>
    <row r="592" spans="1:12" ht="12.75">
      <c r="A592" s="55">
        <v>610</v>
      </c>
      <c r="B592" s="276">
        <v>5154</v>
      </c>
      <c r="C592" s="276">
        <v>3631</v>
      </c>
      <c r="D592" s="86"/>
      <c r="E592" s="86"/>
      <c r="F592" s="77" t="s">
        <v>160</v>
      </c>
      <c r="G592" s="151"/>
      <c r="H592" s="463"/>
      <c r="I592" s="463"/>
      <c r="J592" s="155">
        <v>2550</v>
      </c>
      <c r="K592" s="433">
        <v>2451.229</v>
      </c>
      <c r="L592" s="433">
        <v>2425</v>
      </c>
    </row>
    <row r="593" spans="1:12" ht="12.75">
      <c r="A593" s="70">
        <v>613</v>
      </c>
      <c r="B593" s="308">
        <v>5154</v>
      </c>
      <c r="C593" s="308">
        <v>3631</v>
      </c>
      <c r="D593" s="133"/>
      <c r="E593" s="133"/>
      <c r="F593" s="96" t="s">
        <v>193</v>
      </c>
      <c r="G593" s="151"/>
      <c r="H593" s="463"/>
      <c r="I593" s="463"/>
      <c r="J593" s="149">
        <v>29</v>
      </c>
      <c r="K593" s="433">
        <v>11.777</v>
      </c>
      <c r="L593" s="433">
        <v>29</v>
      </c>
    </row>
    <row r="594" spans="1:12" ht="13.5" thickBot="1">
      <c r="A594" s="55">
        <v>613</v>
      </c>
      <c r="B594" s="276">
        <v>5164</v>
      </c>
      <c r="C594" s="276">
        <v>3613</v>
      </c>
      <c r="D594" s="86"/>
      <c r="E594" s="86"/>
      <c r="F594" s="96" t="s">
        <v>674</v>
      </c>
      <c r="G594" s="151"/>
      <c r="H594" s="463"/>
      <c r="I594" s="463"/>
      <c r="J594" s="153">
        <v>1</v>
      </c>
      <c r="K594" s="434">
        <v>1</v>
      </c>
      <c r="L594" s="434">
        <v>1</v>
      </c>
    </row>
    <row r="595" spans="1:12" ht="13.5" thickBot="1">
      <c r="A595" s="4"/>
      <c r="B595" s="305"/>
      <c r="C595" s="305"/>
      <c r="D595" s="196"/>
      <c r="E595" s="196"/>
      <c r="F595" s="333" t="s">
        <v>935</v>
      </c>
      <c r="G595" s="156">
        <f>SUM(G590+G589+G588+G586+G584+G568+G546+G539+G525+G523+G524+G522+G520+G519+G518+G514+G543+G492+G521+G517+G508+G536+G577+G484)</f>
        <v>41120.72</v>
      </c>
      <c r="H595" s="481">
        <f>SUM(H590+H589+H588+H586+H584+H568+H546+H539+H525+H523+H524+H522+H520+H519+H518+H514+H543+H492+H521+H517+H508+H536+H577+H484)</f>
        <v>31645.976999999995</v>
      </c>
      <c r="I595" s="481">
        <f>SUM(I590+I589+I588+I586+I584+I568+I546+I539+I525+I523+I524+I522+I520+I519+I518+I514+I543+I492+I521+I517+I508+I536+I577+I484)</f>
        <v>44218</v>
      </c>
      <c r="J595" s="234">
        <f>SUM(J593+J592+J582+J579+J575+J568+J545+J544+J538+J516+J513+J510+J508+J492+J485+J581+J511++J551+J499+J494+J540+J541+J542+J486+J536+J585+J594)</f>
        <v>20157.239999999998</v>
      </c>
      <c r="K595" s="481">
        <f>SUM(K593+K592+K582+K579+K575+K568+K545+K544+K538+K516+K513+K510+K508+K492+K485+K581+K511++K551+K499+K494+K540+K541+K542+K486+K536+K585+K594)</f>
        <v>10331.111</v>
      </c>
      <c r="L595" s="592">
        <f>SUM(L593+L592+L582+L579+L575+L568+L545+L544+L538+L516+L513+L510+L508+L492+L485+L581+L511++L551+L499+L494+L540+L541+L542+L486+L536+L585+L594)</f>
        <v>13734</v>
      </c>
    </row>
    <row r="596" spans="1:10" ht="4.5" customHeight="1" thickBot="1">
      <c r="A596" s="4"/>
      <c r="B596" s="305"/>
      <c r="C596" s="305"/>
      <c r="D596" s="196"/>
      <c r="E596" s="196"/>
      <c r="F596" s="11"/>
      <c r="G596" s="152"/>
      <c r="H596" s="460"/>
      <c r="I596" s="460"/>
      <c r="J596" s="152"/>
    </row>
    <row r="597" spans="1:10" ht="13.5" thickBot="1">
      <c r="A597" s="5">
        <v>6</v>
      </c>
      <c r="B597" s="315"/>
      <c r="C597" s="315"/>
      <c r="D597" s="203"/>
      <c r="E597" s="203"/>
      <c r="F597" s="10" t="s">
        <v>370</v>
      </c>
      <c r="G597" s="64"/>
      <c r="H597" s="478"/>
      <c r="I597" s="478"/>
      <c r="J597" s="140"/>
    </row>
    <row r="598" spans="1:12" ht="12.75">
      <c r="A598" s="16">
        <v>262</v>
      </c>
      <c r="B598" s="276">
        <v>5171</v>
      </c>
      <c r="C598" s="276">
        <v>2221</v>
      </c>
      <c r="D598" s="86"/>
      <c r="E598" s="86"/>
      <c r="F598" s="79" t="s">
        <v>99</v>
      </c>
      <c r="G598" s="51"/>
      <c r="H598" s="453"/>
      <c r="I598" s="453"/>
      <c r="J598" s="141">
        <v>122</v>
      </c>
      <c r="K598" s="432">
        <v>36.971</v>
      </c>
      <c r="L598" s="432">
        <v>50</v>
      </c>
    </row>
    <row r="599" spans="1:12" ht="12.75">
      <c r="A599" s="16">
        <v>262</v>
      </c>
      <c r="B599" s="276">
        <v>5171</v>
      </c>
      <c r="C599" s="276">
        <v>3111</v>
      </c>
      <c r="D599" s="86"/>
      <c r="E599" s="86"/>
      <c r="F599" s="33" t="s">
        <v>100</v>
      </c>
      <c r="G599" s="51"/>
      <c r="H599" s="453"/>
      <c r="I599" s="453"/>
      <c r="J599" s="141">
        <v>54</v>
      </c>
      <c r="K599" s="432">
        <v>10.352</v>
      </c>
      <c r="L599" s="432">
        <v>0</v>
      </c>
    </row>
    <row r="600" spans="1:12" ht="12.75">
      <c r="A600" s="16">
        <v>262</v>
      </c>
      <c r="B600" s="276">
        <v>5171</v>
      </c>
      <c r="C600" s="276">
        <v>3113</v>
      </c>
      <c r="D600" s="86"/>
      <c r="E600" s="86"/>
      <c r="F600" s="33" t="s">
        <v>101</v>
      </c>
      <c r="G600" s="51"/>
      <c r="H600" s="453"/>
      <c r="I600" s="453"/>
      <c r="J600" s="141">
        <v>63</v>
      </c>
      <c r="K600" s="432">
        <v>136.868</v>
      </c>
      <c r="L600" s="432">
        <v>0</v>
      </c>
    </row>
    <row r="601" spans="1:12" ht="12.75">
      <c r="A601" s="16">
        <v>262</v>
      </c>
      <c r="B601" s="276">
        <v>5169</v>
      </c>
      <c r="C601" s="276">
        <v>3313</v>
      </c>
      <c r="D601" s="86"/>
      <c r="E601" s="86"/>
      <c r="F601" s="79" t="s">
        <v>102</v>
      </c>
      <c r="G601" s="51"/>
      <c r="H601" s="453"/>
      <c r="I601" s="453"/>
      <c r="J601" s="141">
        <v>240</v>
      </c>
      <c r="K601" s="432">
        <v>0</v>
      </c>
      <c r="L601" s="432">
        <v>0</v>
      </c>
    </row>
    <row r="602" spans="1:12" ht="12.75">
      <c r="A602" s="16">
        <v>262</v>
      </c>
      <c r="B602" s="276">
        <v>5171</v>
      </c>
      <c r="C602" s="276">
        <v>3313</v>
      </c>
      <c r="D602" s="86"/>
      <c r="E602" s="86"/>
      <c r="F602" s="79" t="s">
        <v>103</v>
      </c>
      <c r="G602" s="51"/>
      <c r="H602" s="453"/>
      <c r="I602" s="453"/>
      <c r="J602" s="141">
        <v>140</v>
      </c>
      <c r="K602" s="432">
        <v>93.891</v>
      </c>
      <c r="L602" s="432">
        <v>140</v>
      </c>
    </row>
    <row r="603" spans="1:12" ht="12.75">
      <c r="A603" s="16">
        <v>262</v>
      </c>
      <c r="B603" s="276">
        <v>5171</v>
      </c>
      <c r="C603" s="276">
        <v>3314</v>
      </c>
      <c r="D603" s="86"/>
      <c r="E603" s="86"/>
      <c r="F603" s="79" t="s">
        <v>104</v>
      </c>
      <c r="G603" s="51"/>
      <c r="H603" s="453"/>
      <c r="I603" s="453"/>
      <c r="J603" s="141">
        <v>100</v>
      </c>
      <c r="K603" s="432">
        <v>50.645</v>
      </c>
      <c r="L603" s="432">
        <v>200</v>
      </c>
    </row>
    <row r="604" spans="1:12" ht="12.75">
      <c r="A604" s="16">
        <v>262</v>
      </c>
      <c r="B604" s="276">
        <v>5171</v>
      </c>
      <c r="C604" s="276">
        <v>3322</v>
      </c>
      <c r="D604" s="86"/>
      <c r="E604" s="86"/>
      <c r="F604" s="79" t="s">
        <v>105</v>
      </c>
      <c r="G604" s="51"/>
      <c r="H604" s="453"/>
      <c r="I604" s="453"/>
      <c r="J604" s="141">
        <v>40</v>
      </c>
      <c r="K604" s="432">
        <v>8.022</v>
      </c>
      <c r="L604" s="432">
        <v>25</v>
      </c>
    </row>
    <row r="605" spans="1:12" ht="12.75">
      <c r="A605" s="16">
        <v>262</v>
      </c>
      <c r="B605" s="276">
        <v>5171</v>
      </c>
      <c r="C605" s="276">
        <v>3412</v>
      </c>
      <c r="D605" s="86"/>
      <c r="E605" s="86"/>
      <c r="F605" s="79" t="s">
        <v>106</v>
      </c>
      <c r="G605" s="51"/>
      <c r="H605" s="453"/>
      <c r="I605" s="453"/>
      <c r="J605" s="141">
        <v>37.28</v>
      </c>
      <c r="K605" s="432">
        <v>37.244</v>
      </c>
      <c r="L605" s="432"/>
    </row>
    <row r="606" spans="1:12" ht="12.75">
      <c r="A606" s="16">
        <v>262</v>
      </c>
      <c r="B606" s="276">
        <v>5139</v>
      </c>
      <c r="C606" s="276">
        <v>3613</v>
      </c>
      <c r="D606" s="86"/>
      <c r="E606" s="86"/>
      <c r="F606" s="79" t="s">
        <v>107</v>
      </c>
      <c r="G606" s="51"/>
      <c r="H606" s="453"/>
      <c r="I606" s="453"/>
      <c r="J606" s="141">
        <v>9</v>
      </c>
      <c r="K606" s="432">
        <v>6.012</v>
      </c>
      <c r="L606" s="432">
        <v>10</v>
      </c>
    </row>
    <row r="607" spans="1:12" ht="12.75">
      <c r="A607" s="16">
        <v>262</v>
      </c>
      <c r="B607" s="276">
        <v>5171</v>
      </c>
      <c r="C607" s="276">
        <v>3613</v>
      </c>
      <c r="D607" s="86"/>
      <c r="E607" s="86"/>
      <c r="F607" s="79" t="s">
        <v>108</v>
      </c>
      <c r="G607" s="51"/>
      <c r="H607" s="453"/>
      <c r="I607" s="453"/>
      <c r="J607" s="141">
        <v>335.62</v>
      </c>
      <c r="K607" s="432">
        <v>277.119</v>
      </c>
      <c r="L607" s="432">
        <v>300</v>
      </c>
    </row>
    <row r="608" spans="1:12" ht="12.75">
      <c r="A608" s="16">
        <v>262</v>
      </c>
      <c r="B608" s="276">
        <v>5171</v>
      </c>
      <c r="C608" s="276">
        <v>3632</v>
      </c>
      <c r="D608" s="86"/>
      <c r="E608" s="86"/>
      <c r="F608" s="33" t="s">
        <v>109</v>
      </c>
      <c r="G608" s="51"/>
      <c r="H608" s="453"/>
      <c r="I608" s="453"/>
      <c r="J608" s="141">
        <v>100</v>
      </c>
      <c r="K608" s="432">
        <v>3.179</v>
      </c>
      <c r="L608" s="432">
        <v>100</v>
      </c>
    </row>
    <row r="609" spans="1:12" ht="12.75">
      <c r="A609" s="16">
        <v>262</v>
      </c>
      <c r="B609" s="276">
        <v>5169</v>
      </c>
      <c r="C609" s="276">
        <v>3639</v>
      </c>
      <c r="D609" s="86"/>
      <c r="E609" s="86"/>
      <c r="F609" s="79" t="s">
        <v>1029</v>
      </c>
      <c r="G609" s="51"/>
      <c r="H609" s="453"/>
      <c r="I609" s="453"/>
      <c r="J609" s="141">
        <v>155.2</v>
      </c>
      <c r="K609" s="432">
        <v>182.725</v>
      </c>
      <c r="L609" s="432">
        <v>200</v>
      </c>
    </row>
    <row r="610" spans="1:12" ht="12.75">
      <c r="A610" s="16">
        <v>262</v>
      </c>
      <c r="B610" s="276">
        <v>5169</v>
      </c>
      <c r="C610" s="276">
        <v>3639</v>
      </c>
      <c r="D610" s="86"/>
      <c r="E610" s="86"/>
      <c r="F610" s="33" t="s">
        <v>110</v>
      </c>
      <c r="G610" s="51"/>
      <c r="H610" s="453"/>
      <c r="I610" s="453"/>
      <c r="J610" s="141">
        <v>338.2</v>
      </c>
      <c r="K610" s="432">
        <v>338.195</v>
      </c>
      <c r="L610" s="432">
        <v>0</v>
      </c>
    </row>
    <row r="611" spans="1:12" ht="12.75">
      <c r="A611" s="16">
        <v>262</v>
      </c>
      <c r="B611" s="276">
        <v>5171</v>
      </c>
      <c r="C611" s="276">
        <v>3639</v>
      </c>
      <c r="D611" s="86"/>
      <c r="E611" s="86"/>
      <c r="F611" s="427" t="s">
        <v>111</v>
      </c>
      <c r="G611" s="51"/>
      <c r="H611" s="453"/>
      <c r="I611" s="453"/>
      <c r="J611" s="141">
        <v>135</v>
      </c>
      <c r="K611" s="432">
        <v>9.315</v>
      </c>
      <c r="L611" s="432">
        <v>250</v>
      </c>
    </row>
    <row r="612" spans="1:12" ht="12.75">
      <c r="A612" s="16">
        <v>262</v>
      </c>
      <c r="B612" s="276">
        <v>5139</v>
      </c>
      <c r="C612" s="276">
        <v>4349</v>
      </c>
      <c r="D612" s="86"/>
      <c r="E612" s="86"/>
      <c r="F612" s="79" t="s">
        <v>112</v>
      </c>
      <c r="G612" s="51"/>
      <c r="H612" s="453"/>
      <c r="I612" s="453"/>
      <c r="J612" s="141">
        <v>5</v>
      </c>
      <c r="K612" s="432">
        <v>0</v>
      </c>
      <c r="L612" s="432">
        <v>15</v>
      </c>
    </row>
    <row r="613" spans="1:12" ht="12.75">
      <c r="A613" s="16">
        <v>262</v>
      </c>
      <c r="B613" s="276">
        <v>5171</v>
      </c>
      <c r="C613" s="276">
        <v>4349</v>
      </c>
      <c r="D613" s="86"/>
      <c r="E613" s="86"/>
      <c r="F613" s="79" t="s">
        <v>113</v>
      </c>
      <c r="G613" s="51"/>
      <c r="H613" s="453"/>
      <c r="I613" s="453"/>
      <c r="J613" s="141">
        <v>35.28</v>
      </c>
      <c r="K613" s="432">
        <v>25.277</v>
      </c>
      <c r="L613" s="432">
        <v>25</v>
      </c>
    </row>
    <row r="614" spans="1:12" ht="12.75">
      <c r="A614" s="16">
        <v>262</v>
      </c>
      <c r="B614" s="276">
        <v>5171</v>
      </c>
      <c r="C614" s="276">
        <v>4357</v>
      </c>
      <c r="D614" s="86"/>
      <c r="E614" s="86"/>
      <c r="F614" s="79" t="s">
        <v>114</v>
      </c>
      <c r="G614" s="51"/>
      <c r="H614" s="453"/>
      <c r="I614" s="453"/>
      <c r="J614" s="141">
        <v>382</v>
      </c>
      <c r="K614" s="432">
        <v>50.039</v>
      </c>
      <c r="L614" s="432">
        <v>0</v>
      </c>
    </row>
    <row r="615" spans="1:12" ht="12.75">
      <c r="A615" s="16">
        <v>262</v>
      </c>
      <c r="B615" s="276">
        <v>5171</v>
      </c>
      <c r="C615" s="276">
        <v>4374</v>
      </c>
      <c r="D615" s="86"/>
      <c r="E615" s="86"/>
      <c r="F615" s="33" t="s">
        <v>115</v>
      </c>
      <c r="G615" s="147"/>
      <c r="H615" s="457"/>
      <c r="I615" s="457"/>
      <c r="J615" s="148">
        <v>200</v>
      </c>
      <c r="K615" s="432">
        <v>0</v>
      </c>
      <c r="L615" s="432">
        <v>0</v>
      </c>
    </row>
    <row r="616" spans="1:12" ht="12.75">
      <c r="A616" s="69">
        <v>262</v>
      </c>
      <c r="B616" s="308">
        <v>5901</v>
      </c>
      <c r="C616" s="308">
        <v>3639</v>
      </c>
      <c r="D616" s="133"/>
      <c r="E616" s="133"/>
      <c r="F616" s="180" t="s">
        <v>693</v>
      </c>
      <c r="G616" s="51"/>
      <c r="H616" s="453"/>
      <c r="I616" s="453"/>
      <c r="J616" s="141">
        <v>511.6</v>
      </c>
      <c r="K616" s="432">
        <v>0</v>
      </c>
      <c r="L616" s="432">
        <v>685</v>
      </c>
    </row>
    <row r="617" spans="1:12" ht="12.75">
      <c r="A617" s="55">
        <v>262</v>
      </c>
      <c r="B617" s="276"/>
      <c r="C617" s="276"/>
      <c r="D617" s="86"/>
      <c r="E617" s="86"/>
      <c r="F617" s="39" t="s">
        <v>810</v>
      </c>
      <c r="G617" s="51"/>
      <c r="H617" s="453"/>
      <c r="I617" s="453"/>
      <c r="J617" s="91">
        <f>SUM(J598:J616)</f>
        <v>3003.18</v>
      </c>
      <c r="K617" s="433">
        <f>SUM(K598:K616)</f>
        <v>1265.854</v>
      </c>
      <c r="L617" s="433">
        <f>SUM(L598:L616)</f>
        <v>2000</v>
      </c>
    </row>
    <row r="618" spans="1:12" ht="1.5" customHeight="1">
      <c r="A618" s="55"/>
      <c r="B618" s="276"/>
      <c r="C618" s="276"/>
      <c r="D618" s="86"/>
      <c r="E618" s="86"/>
      <c r="F618" s="77"/>
      <c r="G618" s="151"/>
      <c r="H618" s="463"/>
      <c r="I618" s="463"/>
      <c r="J618" s="142"/>
      <c r="K618" s="433"/>
      <c r="L618" s="432"/>
    </row>
    <row r="619" spans="1:12" ht="12.75">
      <c r="A619" s="16">
        <v>264</v>
      </c>
      <c r="B619" s="276">
        <v>5171</v>
      </c>
      <c r="C619" s="276">
        <v>3639</v>
      </c>
      <c r="D619" s="86"/>
      <c r="E619" s="86"/>
      <c r="F619" s="129" t="s">
        <v>126</v>
      </c>
      <c r="G619" s="151"/>
      <c r="H619" s="463"/>
      <c r="I619" s="463"/>
      <c r="J619" s="141">
        <v>212.99</v>
      </c>
      <c r="K619" s="432">
        <v>125.054</v>
      </c>
      <c r="L619" s="432">
        <v>50</v>
      </c>
    </row>
    <row r="620" spans="1:12" ht="12.75">
      <c r="A620" s="55">
        <v>264</v>
      </c>
      <c r="B620" s="276"/>
      <c r="C620" s="276"/>
      <c r="D620" s="86"/>
      <c r="E620" s="86"/>
      <c r="F620" s="39" t="s">
        <v>127</v>
      </c>
      <c r="G620" s="151"/>
      <c r="H620" s="463"/>
      <c r="I620" s="463"/>
      <c r="J620" s="149">
        <f>SUM(J619:J619)</f>
        <v>212.99</v>
      </c>
      <c r="K620" s="433">
        <f>SUM(K619:K619)</f>
        <v>125.054</v>
      </c>
      <c r="L620" s="433">
        <f>SUM(L619:L619)</f>
        <v>50</v>
      </c>
    </row>
    <row r="621" spans="1:12" ht="2.25" customHeight="1">
      <c r="A621" s="55"/>
      <c r="B621" s="276"/>
      <c r="C621" s="276"/>
      <c r="D621" s="86"/>
      <c r="E621" s="86"/>
      <c r="F621" s="39"/>
      <c r="G621" s="151"/>
      <c r="H621" s="463"/>
      <c r="I621" s="463"/>
      <c r="J621" s="142"/>
      <c r="K621" s="433"/>
      <c r="L621" s="432"/>
    </row>
    <row r="622" spans="1:12" ht="12.75">
      <c r="A622" s="55">
        <v>305</v>
      </c>
      <c r="B622" s="276">
        <v>5171</v>
      </c>
      <c r="C622" s="276">
        <v>3613</v>
      </c>
      <c r="D622" s="86"/>
      <c r="E622" s="86"/>
      <c r="F622" s="77" t="s">
        <v>128</v>
      </c>
      <c r="G622" s="151"/>
      <c r="H622" s="463"/>
      <c r="I622" s="463"/>
      <c r="J622" s="142">
        <v>115</v>
      </c>
      <c r="K622" s="433">
        <v>110.625</v>
      </c>
      <c r="L622" s="433">
        <v>50</v>
      </c>
    </row>
    <row r="623" spans="1:12" ht="12.75">
      <c r="A623" s="55">
        <v>341</v>
      </c>
      <c r="B623" s="276">
        <v>5169</v>
      </c>
      <c r="C623" s="276">
        <v>3639</v>
      </c>
      <c r="D623" s="86"/>
      <c r="E623" s="86"/>
      <c r="F623" s="39" t="s">
        <v>484</v>
      </c>
      <c r="G623" s="151"/>
      <c r="H623" s="463"/>
      <c r="I623" s="463"/>
      <c r="J623" s="142">
        <v>105</v>
      </c>
      <c r="K623" s="433">
        <v>104.31</v>
      </c>
      <c r="L623" s="433">
        <v>0</v>
      </c>
    </row>
    <row r="624" spans="1:12" ht="13.5" customHeight="1">
      <c r="A624" s="57">
        <v>341</v>
      </c>
      <c r="B624" s="308">
        <v>5171</v>
      </c>
      <c r="C624" s="324">
        <v>3639</v>
      </c>
      <c r="D624" s="204"/>
      <c r="E624" s="133"/>
      <c r="F624" s="39" t="s">
        <v>129</v>
      </c>
      <c r="G624" s="151"/>
      <c r="H624" s="463"/>
      <c r="I624" s="463"/>
      <c r="J624" s="142">
        <v>944.23</v>
      </c>
      <c r="K624" s="433">
        <v>578.502</v>
      </c>
      <c r="L624" s="433">
        <v>1500</v>
      </c>
    </row>
    <row r="625" spans="1:12" ht="1.5" customHeight="1">
      <c r="A625" s="57"/>
      <c r="B625" s="308"/>
      <c r="C625" s="324"/>
      <c r="D625" s="204"/>
      <c r="E625" s="133"/>
      <c r="F625" s="39"/>
      <c r="G625" s="151"/>
      <c r="H625" s="463"/>
      <c r="I625" s="463"/>
      <c r="J625" s="142"/>
      <c r="K625" s="433"/>
      <c r="L625" s="432"/>
    </row>
    <row r="626" spans="1:12" ht="13.5" customHeight="1">
      <c r="A626" s="55">
        <v>342</v>
      </c>
      <c r="B626" s="276">
        <v>5171</v>
      </c>
      <c r="C626" s="276">
        <v>2310</v>
      </c>
      <c r="D626" s="86"/>
      <c r="E626" s="86"/>
      <c r="F626" s="39" t="s">
        <v>130</v>
      </c>
      <c r="G626" s="151"/>
      <c r="H626" s="463"/>
      <c r="I626" s="463"/>
      <c r="J626" s="142">
        <v>97</v>
      </c>
      <c r="K626" s="433">
        <v>73.133</v>
      </c>
      <c r="L626" s="433">
        <v>0</v>
      </c>
    </row>
    <row r="627" spans="1:12" ht="13.5" customHeight="1">
      <c r="A627" s="57">
        <v>342</v>
      </c>
      <c r="B627" s="308">
        <v>5171</v>
      </c>
      <c r="C627" s="324">
        <v>2321</v>
      </c>
      <c r="D627" s="204"/>
      <c r="E627" s="133"/>
      <c r="F627" s="39" t="s">
        <v>131</v>
      </c>
      <c r="G627" s="151"/>
      <c r="H627" s="463"/>
      <c r="I627" s="463"/>
      <c r="J627" s="142">
        <v>1980</v>
      </c>
      <c r="K627" s="433">
        <v>1020.295</v>
      </c>
      <c r="L627" s="433">
        <v>0</v>
      </c>
    </row>
    <row r="628" spans="1:12" ht="2.25" customHeight="1">
      <c r="A628" s="55"/>
      <c r="B628" s="276"/>
      <c r="C628" s="276"/>
      <c r="D628" s="86"/>
      <c r="E628" s="86"/>
      <c r="F628" s="39"/>
      <c r="G628" s="142"/>
      <c r="H628" s="462"/>
      <c r="I628" s="462"/>
      <c r="J628" s="142"/>
      <c r="K628" s="433"/>
      <c r="L628" s="432"/>
    </row>
    <row r="629" spans="1:11" ht="12.75" customHeight="1">
      <c r="A629" s="70">
        <v>343</v>
      </c>
      <c r="B629" s="308">
        <v>2310</v>
      </c>
      <c r="C629" s="324">
        <v>3639</v>
      </c>
      <c r="D629" s="204"/>
      <c r="E629" s="133"/>
      <c r="F629" s="39" t="s">
        <v>132</v>
      </c>
      <c r="G629" s="142">
        <v>200</v>
      </c>
      <c r="H629" s="462">
        <v>162.763</v>
      </c>
      <c r="I629" s="462">
        <v>0</v>
      </c>
      <c r="J629" s="151"/>
      <c r="K629" s="443"/>
    </row>
    <row r="630" spans="1:12" ht="2.25" customHeight="1">
      <c r="A630" s="55"/>
      <c r="B630" s="276"/>
      <c r="C630" s="276"/>
      <c r="D630" s="86"/>
      <c r="E630" s="86"/>
      <c r="F630" s="39"/>
      <c r="G630" s="142"/>
      <c r="H630" s="462"/>
      <c r="I630" s="462"/>
      <c r="J630" s="149"/>
      <c r="K630" s="433"/>
      <c r="L630" s="432"/>
    </row>
    <row r="631" spans="1:12" ht="13.5" customHeight="1">
      <c r="A631" s="55">
        <v>479</v>
      </c>
      <c r="B631" s="276">
        <v>5171</v>
      </c>
      <c r="C631" s="276">
        <v>3111</v>
      </c>
      <c r="D631" s="86"/>
      <c r="E631" s="86"/>
      <c r="F631" s="39" t="s">
        <v>133</v>
      </c>
      <c r="G631" s="151"/>
      <c r="H631" s="463"/>
      <c r="I631" s="463"/>
      <c r="J631" s="149">
        <v>200</v>
      </c>
      <c r="K631" s="433">
        <v>0</v>
      </c>
      <c r="L631" s="433">
        <v>0</v>
      </c>
    </row>
    <row r="632" spans="1:12" ht="13.5" customHeight="1">
      <c r="A632" s="55">
        <v>482</v>
      </c>
      <c r="B632" s="276">
        <v>5171</v>
      </c>
      <c r="C632" s="276">
        <v>3111</v>
      </c>
      <c r="D632" s="86"/>
      <c r="E632" s="86"/>
      <c r="F632" s="39" t="s">
        <v>146</v>
      </c>
      <c r="G632" s="151"/>
      <c r="H632" s="463"/>
      <c r="I632" s="463"/>
      <c r="J632" s="149">
        <v>205.22</v>
      </c>
      <c r="K632" s="433">
        <v>205.216</v>
      </c>
      <c r="L632" s="433">
        <v>0</v>
      </c>
    </row>
    <row r="633" spans="1:12" ht="1.5" customHeight="1">
      <c r="A633" s="55"/>
      <c r="B633" s="276"/>
      <c r="C633" s="276"/>
      <c r="D633" s="86"/>
      <c r="E633" s="86"/>
      <c r="F633" s="288"/>
      <c r="G633" s="151"/>
      <c r="H633" s="463"/>
      <c r="I633" s="463"/>
      <c r="J633" s="149"/>
      <c r="K633" s="433"/>
      <c r="L633" s="432"/>
    </row>
    <row r="634" spans="1:12" ht="12.75" customHeight="1">
      <c r="A634" s="16">
        <v>610</v>
      </c>
      <c r="B634" s="276">
        <v>5199</v>
      </c>
      <c r="C634" s="276">
        <v>3631</v>
      </c>
      <c r="D634" s="86"/>
      <c r="E634" s="86"/>
      <c r="F634" s="608" t="s">
        <v>503</v>
      </c>
      <c r="G634" s="151"/>
      <c r="H634" s="463"/>
      <c r="I634" s="463"/>
      <c r="J634" s="148">
        <v>0</v>
      </c>
      <c r="K634" s="432">
        <v>0</v>
      </c>
      <c r="L634" s="432">
        <v>100</v>
      </c>
    </row>
    <row r="635" spans="1:12" ht="12.75">
      <c r="A635" s="16">
        <v>610</v>
      </c>
      <c r="B635" s="276">
        <v>5171</v>
      </c>
      <c r="C635" s="276">
        <v>3631</v>
      </c>
      <c r="D635" s="86"/>
      <c r="E635" s="86"/>
      <c r="F635" s="8" t="s">
        <v>134</v>
      </c>
      <c r="G635" s="151"/>
      <c r="H635" s="463"/>
      <c r="I635" s="463"/>
      <c r="J635" s="148">
        <v>2321.92</v>
      </c>
      <c r="K635" s="432">
        <v>1940.422</v>
      </c>
      <c r="L635" s="432">
        <v>3000</v>
      </c>
    </row>
    <row r="636" spans="1:12" ht="12.75" customHeight="1">
      <c r="A636" s="55">
        <v>610</v>
      </c>
      <c r="B636" s="276"/>
      <c r="C636" s="276"/>
      <c r="D636" s="86"/>
      <c r="E636" s="86"/>
      <c r="F636" s="39" t="s">
        <v>923</v>
      </c>
      <c r="G636" s="151"/>
      <c r="H636" s="463"/>
      <c r="I636" s="463"/>
      <c r="J636" s="91">
        <f>SUM(J635:J635)</f>
        <v>2321.92</v>
      </c>
      <c r="K636" s="433">
        <f>SUM(K635)</f>
        <v>1940.422</v>
      </c>
      <c r="L636" s="433">
        <f>SUM(L634:L635)</f>
        <v>3100</v>
      </c>
    </row>
    <row r="637" spans="1:12" ht="2.25" customHeight="1">
      <c r="A637" s="55"/>
      <c r="B637" s="276"/>
      <c r="C637" s="276"/>
      <c r="D637" s="86"/>
      <c r="E637" s="86"/>
      <c r="F637" s="283"/>
      <c r="G637" s="151"/>
      <c r="H637" s="463"/>
      <c r="I637" s="463"/>
      <c r="J637" s="155"/>
      <c r="K637" s="433"/>
      <c r="L637" s="432"/>
    </row>
    <row r="638" spans="1:12" ht="13.5" customHeight="1">
      <c r="A638" s="69">
        <v>614</v>
      </c>
      <c r="B638" s="308">
        <v>5169</v>
      </c>
      <c r="C638" s="308">
        <v>2212</v>
      </c>
      <c r="D638" s="133"/>
      <c r="E638" s="133"/>
      <c r="F638" s="268" t="s">
        <v>398</v>
      </c>
      <c r="G638" s="51"/>
      <c r="H638" s="453"/>
      <c r="I638" s="453"/>
      <c r="J638" s="178">
        <v>100</v>
      </c>
      <c r="K638" s="432">
        <v>23.716</v>
      </c>
      <c r="L638" s="432">
        <v>150</v>
      </c>
    </row>
    <row r="639" spans="1:12" ht="12.75">
      <c r="A639" s="17">
        <v>614</v>
      </c>
      <c r="B639" s="276">
        <v>5171</v>
      </c>
      <c r="C639" s="276">
        <v>2212</v>
      </c>
      <c r="D639" s="86"/>
      <c r="E639" s="86"/>
      <c r="F639" s="63" t="s">
        <v>135</v>
      </c>
      <c r="G639" s="51"/>
      <c r="H639" s="453"/>
      <c r="I639" s="453"/>
      <c r="J639" s="178">
        <v>5244.94</v>
      </c>
      <c r="K639" s="432">
        <v>5172.859</v>
      </c>
      <c r="L639" s="432">
        <v>7500</v>
      </c>
    </row>
    <row r="640" spans="1:12" ht="12.75">
      <c r="A640" s="70">
        <v>614</v>
      </c>
      <c r="B640" s="308"/>
      <c r="C640" s="308"/>
      <c r="D640" s="133"/>
      <c r="E640" s="133"/>
      <c r="F640" s="61" t="s">
        <v>136</v>
      </c>
      <c r="G640" s="151"/>
      <c r="H640" s="463"/>
      <c r="I640" s="463"/>
      <c r="J640" s="91">
        <f>SUM(J638:J639)</f>
        <v>5344.94</v>
      </c>
      <c r="K640" s="433">
        <f>SUM(K638:K639)</f>
        <v>5196.575000000001</v>
      </c>
      <c r="L640" s="433">
        <f>SUM(L638:L639)</f>
        <v>7650</v>
      </c>
    </row>
    <row r="641" spans="1:12" ht="1.5" customHeight="1">
      <c r="A641" s="70"/>
      <c r="B641" s="308"/>
      <c r="C641" s="308"/>
      <c r="D641" s="133"/>
      <c r="E641" s="133"/>
      <c r="F641" s="61"/>
      <c r="G641" s="143"/>
      <c r="H641" s="471"/>
      <c r="I641" s="471"/>
      <c r="J641" s="552"/>
      <c r="K641" s="434"/>
      <c r="L641" s="434"/>
    </row>
    <row r="642" spans="1:12" ht="12.75" customHeight="1">
      <c r="A642" s="70">
        <v>802</v>
      </c>
      <c r="B642" s="308">
        <v>5169</v>
      </c>
      <c r="C642" s="308">
        <v>3744</v>
      </c>
      <c r="D642" s="133"/>
      <c r="E642" s="133"/>
      <c r="F642" s="61" t="s">
        <v>504</v>
      </c>
      <c r="G642" s="346"/>
      <c r="H642" s="609"/>
      <c r="I642" s="609"/>
      <c r="J642" s="91">
        <v>0</v>
      </c>
      <c r="K642" s="433">
        <v>0</v>
      </c>
      <c r="L642" s="433">
        <v>25</v>
      </c>
    </row>
    <row r="643" spans="1:12" ht="1.5" customHeight="1">
      <c r="A643" s="70"/>
      <c r="B643" s="308"/>
      <c r="C643" s="308"/>
      <c r="D643" s="133"/>
      <c r="E643" s="133"/>
      <c r="F643" s="61"/>
      <c r="G643" s="157"/>
      <c r="H643" s="514"/>
      <c r="I643" s="514"/>
      <c r="J643" s="177"/>
      <c r="K643" s="476"/>
      <c r="L643" s="476"/>
    </row>
    <row r="644" spans="1:12" ht="12.75">
      <c r="A644" s="69">
        <v>955</v>
      </c>
      <c r="B644" s="308">
        <v>4122</v>
      </c>
      <c r="C644" s="308"/>
      <c r="D644" s="133"/>
      <c r="E644" s="133">
        <v>431</v>
      </c>
      <c r="F644" s="326" t="s">
        <v>206</v>
      </c>
      <c r="G644" s="141">
        <v>86.3</v>
      </c>
      <c r="H644" s="466">
        <v>86.272</v>
      </c>
      <c r="I644" s="466">
        <v>0</v>
      </c>
      <c r="J644" s="343"/>
      <c r="K644" s="525"/>
      <c r="L644" s="525"/>
    </row>
    <row r="645" spans="1:12" ht="12.75">
      <c r="A645" s="69">
        <v>955</v>
      </c>
      <c r="B645" s="308">
        <v>5171</v>
      </c>
      <c r="C645" s="308">
        <v>3326</v>
      </c>
      <c r="D645" s="133"/>
      <c r="E645" s="133"/>
      <c r="F645" s="63" t="s">
        <v>208</v>
      </c>
      <c r="G645" s="147"/>
      <c r="H645" s="457"/>
      <c r="I645" s="457"/>
      <c r="J645" s="90">
        <v>225.08</v>
      </c>
      <c r="K645" s="432">
        <v>225.075</v>
      </c>
      <c r="L645" s="432"/>
    </row>
    <row r="646" spans="1:12" ht="12.75">
      <c r="A646" s="69">
        <v>955</v>
      </c>
      <c r="B646" s="308">
        <v>5171</v>
      </c>
      <c r="C646" s="308">
        <v>3326</v>
      </c>
      <c r="D646" s="133"/>
      <c r="E646" s="133">
        <v>431</v>
      </c>
      <c r="F646" s="63" t="s">
        <v>207</v>
      </c>
      <c r="G646" s="147"/>
      <c r="H646" s="457"/>
      <c r="I646" s="457"/>
      <c r="J646" s="90">
        <v>86.3</v>
      </c>
      <c r="K646" s="432">
        <v>86.271</v>
      </c>
      <c r="L646" s="432"/>
    </row>
    <row r="647" spans="1:12" ht="12.75">
      <c r="A647" s="70">
        <v>955</v>
      </c>
      <c r="B647" s="308"/>
      <c r="C647" s="308"/>
      <c r="D647" s="133"/>
      <c r="E647" s="133"/>
      <c r="F647" s="61" t="s">
        <v>209</v>
      </c>
      <c r="G647" s="142">
        <f>SUM(G644:G646)</f>
        <v>86.3</v>
      </c>
      <c r="H647" s="462">
        <f>SUM(H644:H646)</f>
        <v>86.272</v>
      </c>
      <c r="I647" s="462">
        <f>SUM(I644:I646)</f>
        <v>0</v>
      </c>
      <c r="J647" s="546">
        <f>SUM(J645:J646)</f>
        <v>311.38</v>
      </c>
      <c r="K647" s="433">
        <f>SUM(K645:K646)</f>
        <v>311.346</v>
      </c>
      <c r="L647" s="433">
        <f>SUM(L645:L646)</f>
        <v>0</v>
      </c>
    </row>
    <row r="648" spans="1:12" ht="1.5" customHeight="1">
      <c r="A648" s="70"/>
      <c r="B648" s="308"/>
      <c r="C648" s="308"/>
      <c r="D648" s="133"/>
      <c r="E648" s="133"/>
      <c r="F648" s="61"/>
      <c r="G648" s="142"/>
      <c r="H648" s="462"/>
      <c r="I648" s="462"/>
      <c r="J648" s="503"/>
      <c r="K648" s="433"/>
      <c r="L648" s="432"/>
    </row>
    <row r="649" spans="1:12" ht="12.75" customHeight="1">
      <c r="A649" s="16">
        <v>968</v>
      </c>
      <c r="B649" s="276">
        <v>5171</v>
      </c>
      <c r="C649" s="276">
        <v>2212</v>
      </c>
      <c r="D649" s="86"/>
      <c r="E649" s="86">
        <v>27034</v>
      </c>
      <c r="F649" s="326" t="s">
        <v>138</v>
      </c>
      <c r="G649" s="51"/>
      <c r="H649" s="453"/>
      <c r="I649" s="453"/>
      <c r="J649" s="410">
        <v>3277</v>
      </c>
      <c r="K649" s="432">
        <v>2338.779</v>
      </c>
      <c r="L649" s="432"/>
    </row>
    <row r="650" spans="1:12" ht="12.75" customHeight="1">
      <c r="A650" s="123">
        <v>968</v>
      </c>
      <c r="B650" s="276">
        <v>5171</v>
      </c>
      <c r="C650" s="276">
        <v>2212</v>
      </c>
      <c r="D650" s="86"/>
      <c r="E650" s="86"/>
      <c r="F650" s="358" t="s">
        <v>139</v>
      </c>
      <c r="G650" s="51"/>
      <c r="H650" s="453"/>
      <c r="I650" s="453"/>
      <c r="J650" s="408">
        <v>660</v>
      </c>
      <c r="K650" s="432">
        <v>624.541</v>
      </c>
      <c r="L650" s="432"/>
    </row>
    <row r="651" spans="1:13" ht="12.75" customHeight="1">
      <c r="A651" s="70">
        <v>968</v>
      </c>
      <c r="B651" s="308"/>
      <c r="C651" s="308"/>
      <c r="D651" s="133"/>
      <c r="E651" s="133"/>
      <c r="F651" s="62" t="s">
        <v>137</v>
      </c>
      <c r="G651" s="51"/>
      <c r="H651" s="453"/>
      <c r="I651" s="453"/>
      <c r="J651" s="404">
        <f>SUM(J649:J650)</f>
        <v>3937</v>
      </c>
      <c r="K651" s="434">
        <f>SUM(K649:K650)</f>
        <v>2963.32</v>
      </c>
      <c r="L651" s="434">
        <f>SUM(L649:L650)</f>
        <v>0</v>
      </c>
      <c r="M651" s="85"/>
    </row>
    <row r="652" spans="1:12" ht="2.25" customHeight="1">
      <c r="A652" s="55"/>
      <c r="B652" s="276"/>
      <c r="C652" s="276"/>
      <c r="D652" s="86"/>
      <c r="E652" s="86"/>
      <c r="F652" s="61"/>
      <c r="G652" s="51"/>
      <c r="H652" s="453"/>
      <c r="I652" s="453"/>
      <c r="J652" s="91"/>
      <c r="K652" s="433"/>
      <c r="L652" s="433"/>
    </row>
    <row r="653" spans="1:12" ht="12.75" customHeight="1" thickBot="1">
      <c r="A653" s="55">
        <v>976</v>
      </c>
      <c r="B653" s="276">
        <v>5169</v>
      </c>
      <c r="C653" s="276">
        <v>3113</v>
      </c>
      <c r="D653" s="86"/>
      <c r="E653" s="86"/>
      <c r="F653" s="62" t="s">
        <v>795</v>
      </c>
      <c r="G653" s="51"/>
      <c r="H653" s="453"/>
      <c r="I653" s="453"/>
      <c r="J653" s="173">
        <v>358.48</v>
      </c>
      <c r="K653" s="434">
        <v>358.1</v>
      </c>
      <c r="L653" s="434">
        <v>0</v>
      </c>
    </row>
    <row r="654" spans="1:12" ht="13.5" thickBot="1">
      <c r="A654" s="3"/>
      <c r="B654" s="303"/>
      <c r="C654" s="303"/>
      <c r="D654" s="165"/>
      <c r="E654" s="165"/>
      <c r="F654" s="333" t="s">
        <v>968</v>
      </c>
      <c r="G654" s="156">
        <f>G629+G647</f>
        <v>286.3</v>
      </c>
      <c r="H654" s="481">
        <f>H629+H647</f>
        <v>249.03500000000003</v>
      </c>
      <c r="I654" s="481">
        <f>I629+I647</f>
        <v>0</v>
      </c>
      <c r="J654" s="234">
        <f>SUM(J640+J636+J624+J622+J620+J617+J626+J627+J651+J631+J632+J653+J623+J647)</f>
        <v>19136.340000000004</v>
      </c>
      <c r="K654" s="481">
        <f>SUM(K640+K636+K624+K622+K620+K617+K626+K627+K651+K631+K632+K653+K623+K647)</f>
        <v>14252.752</v>
      </c>
      <c r="L654" s="592">
        <f>SUM(L640+L636+L624+L622+L620+L617+L626+L627+L651+L631+L632+L653+L623+L647+L642)</f>
        <v>14375</v>
      </c>
    </row>
    <row r="655" spans="1:10" ht="3" customHeight="1" thickBot="1">
      <c r="A655" s="4"/>
      <c r="B655" s="305"/>
      <c r="C655" s="305"/>
      <c r="D655" s="196"/>
      <c r="E655" s="196"/>
      <c r="J655" s="140"/>
    </row>
    <row r="656" spans="1:10" ht="13.5" thickBot="1">
      <c r="A656" s="5">
        <v>7</v>
      </c>
      <c r="B656" s="296"/>
      <c r="C656" s="296"/>
      <c r="D656" s="161"/>
      <c r="E656" s="161"/>
      <c r="F656" s="10" t="s">
        <v>651</v>
      </c>
      <c r="J656" s="140"/>
    </row>
    <row r="657" spans="1:12" ht="12.75">
      <c r="A657" s="44">
        <v>408</v>
      </c>
      <c r="B657" s="276">
        <v>5166</v>
      </c>
      <c r="C657" s="276">
        <v>2169</v>
      </c>
      <c r="D657" s="201"/>
      <c r="E657" s="201"/>
      <c r="F657" s="77" t="s">
        <v>249</v>
      </c>
      <c r="G657" s="51"/>
      <c r="H657" s="453"/>
      <c r="I657" s="453"/>
      <c r="J657" s="142">
        <v>25</v>
      </c>
      <c r="K657" s="433">
        <v>0</v>
      </c>
      <c r="L657" s="433">
        <v>5</v>
      </c>
    </row>
    <row r="658" spans="1:10" ht="12.75">
      <c r="A658" s="55">
        <v>409</v>
      </c>
      <c r="B658" s="276">
        <v>1361</v>
      </c>
      <c r="C658" s="276"/>
      <c r="D658" s="86"/>
      <c r="E658" s="86"/>
      <c r="F658" s="39" t="s">
        <v>652</v>
      </c>
      <c r="G658" s="142">
        <v>1820</v>
      </c>
      <c r="H658" s="462">
        <v>1680.3</v>
      </c>
      <c r="I658" s="462">
        <v>1800</v>
      </c>
      <c r="J658" s="140"/>
    </row>
    <row r="659" spans="1:10" ht="12.75">
      <c r="A659" s="55">
        <v>410</v>
      </c>
      <c r="B659" s="276">
        <v>2212</v>
      </c>
      <c r="C659" s="276">
        <v>2169</v>
      </c>
      <c r="D659" s="86"/>
      <c r="E659" s="86"/>
      <c r="F659" s="39" t="s">
        <v>653</v>
      </c>
      <c r="G659" s="142">
        <v>30</v>
      </c>
      <c r="H659" s="462">
        <v>21</v>
      </c>
      <c r="I659" s="462">
        <v>100</v>
      </c>
      <c r="J659" s="140"/>
    </row>
    <row r="660" spans="1:10" ht="12.75">
      <c r="A660" s="55">
        <v>410</v>
      </c>
      <c r="B660" s="276">
        <v>2324</v>
      </c>
      <c r="C660" s="276">
        <v>2169</v>
      </c>
      <c r="D660" s="86"/>
      <c r="E660" s="86"/>
      <c r="F660" s="39" t="s">
        <v>854</v>
      </c>
      <c r="G660" s="142">
        <v>2</v>
      </c>
      <c r="H660" s="462">
        <v>4</v>
      </c>
      <c r="I660" s="462">
        <v>2</v>
      </c>
      <c r="J660" s="140"/>
    </row>
    <row r="661" spans="1:10" ht="12.75">
      <c r="A661" s="55">
        <v>411</v>
      </c>
      <c r="B661" s="276">
        <v>4121</v>
      </c>
      <c r="C661" s="276"/>
      <c r="D661" s="86"/>
      <c r="E661" s="86"/>
      <c r="F661" s="77" t="s">
        <v>1012</v>
      </c>
      <c r="G661" s="142">
        <v>1</v>
      </c>
      <c r="H661" s="462">
        <v>0</v>
      </c>
      <c r="I661" s="462">
        <v>1</v>
      </c>
      <c r="J661" s="140"/>
    </row>
    <row r="662" spans="1:10" ht="13.5" customHeight="1" thickBot="1">
      <c r="A662" s="55">
        <v>413</v>
      </c>
      <c r="B662" s="276">
        <v>1361</v>
      </c>
      <c r="C662" s="276"/>
      <c r="D662" s="86"/>
      <c r="E662" s="86"/>
      <c r="F662" s="61" t="s">
        <v>237</v>
      </c>
      <c r="G662" s="143">
        <v>1</v>
      </c>
      <c r="H662" s="471">
        <v>0.731</v>
      </c>
      <c r="I662" s="462">
        <v>1</v>
      </c>
      <c r="J662" s="140"/>
    </row>
    <row r="663" spans="1:12" ht="13.5" thickBot="1">
      <c r="A663" s="4"/>
      <c r="B663" s="305"/>
      <c r="C663" s="305"/>
      <c r="D663" s="196"/>
      <c r="E663" s="196"/>
      <c r="F663" s="333" t="s">
        <v>654</v>
      </c>
      <c r="G663" s="94">
        <f>SUM(G658:G662)</f>
        <v>1854</v>
      </c>
      <c r="H663" s="441">
        <f>SUM(H658:H662)</f>
        <v>1706.031</v>
      </c>
      <c r="I663" s="441">
        <f>SUM(I658:I662)</f>
        <v>1904</v>
      </c>
      <c r="J663" s="229">
        <f>SUM(J657:J662)</f>
        <v>25</v>
      </c>
      <c r="K663" s="441">
        <f>K657</f>
        <v>0</v>
      </c>
      <c r="L663" s="584">
        <f>L657</f>
        <v>5</v>
      </c>
    </row>
    <row r="664" spans="1:10" ht="3.75" customHeight="1" thickBot="1">
      <c r="A664" s="4"/>
      <c r="B664" s="305"/>
      <c r="C664" s="305"/>
      <c r="D664" s="196"/>
      <c r="E664" s="196"/>
      <c r="F664" s="11"/>
      <c r="J664" s="140"/>
    </row>
    <row r="665" spans="1:10" ht="13.5" thickBot="1">
      <c r="A665" s="5">
        <v>8</v>
      </c>
      <c r="B665" s="315"/>
      <c r="C665" s="315"/>
      <c r="D665" s="203"/>
      <c r="E665" s="203"/>
      <c r="F665" s="12" t="s">
        <v>919</v>
      </c>
      <c r="G665" s="400"/>
      <c r="H665" s="482"/>
      <c r="J665" s="140"/>
    </row>
    <row r="666" spans="1:12" ht="12.75">
      <c r="A666" s="138">
        <v>386</v>
      </c>
      <c r="B666" s="306">
        <v>5137</v>
      </c>
      <c r="C666" s="306">
        <v>3745</v>
      </c>
      <c r="D666" s="200"/>
      <c r="E666" s="200"/>
      <c r="F666" s="230" t="s">
        <v>448</v>
      </c>
      <c r="J666" s="141">
        <v>50</v>
      </c>
      <c r="K666" s="432">
        <v>0</v>
      </c>
      <c r="L666" s="432">
        <v>50</v>
      </c>
    </row>
    <row r="667" spans="1:12" ht="12.75">
      <c r="A667" s="138">
        <v>386</v>
      </c>
      <c r="B667" s="306">
        <v>5139</v>
      </c>
      <c r="C667" s="306">
        <v>3745</v>
      </c>
      <c r="D667" s="200"/>
      <c r="E667" s="200"/>
      <c r="F667" s="125" t="s">
        <v>413</v>
      </c>
      <c r="J667" s="141">
        <v>80</v>
      </c>
      <c r="K667" s="432">
        <v>0</v>
      </c>
      <c r="L667" s="432">
        <v>80</v>
      </c>
    </row>
    <row r="668" spans="1:12" ht="12.75">
      <c r="A668" s="60">
        <v>386</v>
      </c>
      <c r="B668" s="310">
        <v>5169</v>
      </c>
      <c r="C668" s="310">
        <v>3745</v>
      </c>
      <c r="D668" s="87"/>
      <c r="E668" s="87"/>
      <c r="F668" s="125" t="s">
        <v>449</v>
      </c>
      <c r="J668" s="141">
        <v>70</v>
      </c>
      <c r="K668" s="432">
        <v>0</v>
      </c>
      <c r="L668" s="432">
        <v>70</v>
      </c>
    </row>
    <row r="669" spans="1:12" ht="12.75">
      <c r="A669" s="67">
        <v>386</v>
      </c>
      <c r="B669" s="310"/>
      <c r="C669" s="310"/>
      <c r="D669" s="87"/>
      <c r="E669" s="87"/>
      <c r="F669" s="61" t="s">
        <v>452</v>
      </c>
      <c r="I669" s="614"/>
      <c r="J669" s="91">
        <f>SUM(J666:J668)</f>
        <v>200</v>
      </c>
      <c r="K669" s="433">
        <f>SUM(K666:K668)</f>
        <v>0</v>
      </c>
      <c r="L669" s="433">
        <f>SUM(L666:L668)</f>
        <v>200</v>
      </c>
    </row>
    <row r="670" spans="1:12" ht="1.5" customHeight="1">
      <c r="A670" s="67"/>
      <c r="B670" s="341"/>
      <c r="C670" s="341"/>
      <c r="D670" s="163"/>
      <c r="E670" s="163"/>
      <c r="F670" s="35"/>
      <c r="J670" s="141"/>
      <c r="K670" s="433"/>
      <c r="L670" s="432"/>
    </row>
    <row r="671" spans="1:12" ht="13.5" customHeight="1">
      <c r="A671" s="138">
        <v>429</v>
      </c>
      <c r="B671" s="306">
        <v>5137</v>
      </c>
      <c r="C671" s="306">
        <v>3745</v>
      </c>
      <c r="D671" s="200"/>
      <c r="E671" s="200"/>
      <c r="F671" s="119" t="s">
        <v>739</v>
      </c>
      <c r="J671" s="141">
        <v>27</v>
      </c>
      <c r="K671" s="432">
        <v>24.244</v>
      </c>
      <c r="L671" s="432">
        <v>30</v>
      </c>
    </row>
    <row r="672" spans="1:12" ht="12.75">
      <c r="A672" s="17">
        <v>429</v>
      </c>
      <c r="B672" s="276">
        <v>5139</v>
      </c>
      <c r="C672" s="276">
        <v>3745</v>
      </c>
      <c r="D672" s="86"/>
      <c r="E672" s="86"/>
      <c r="F672" s="8" t="s">
        <v>726</v>
      </c>
      <c r="G672" s="51"/>
      <c r="H672" s="453"/>
      <c r="I672" s="453"/>
      <c r="J672" s="141">
        <v>60</v>
      </c>
      <c r="K672" s="432">
        <v>35.861</v>
      </c>
      <c r="L672" s="432">
        <v>60</v>
      </c>
    </row>
    <row r="673" spans="1:12" ht="12.75">
      <c r="A673" s="17">
        <v>429</v>
      </c>
      <c r="B673" s="276">
        <v>5156</v>
      </c>
      <c r="C673" s="276">
        <v>3745</v>
      </c>
      <c r="D673" s="86"/>
      <c r="E673" s="86"/>
      <c r="F673" s="8" t="s">
        <v>378</v>
      </c>
      <c r="G673" s="51"/>
      <c r="H673" s="453"/>
      <c r="I673" s="453"/>
      <c r="J673" s="141">
        <v>2</v>
      </c>
      <c r="K673" s="432">
        <v>2.419</v>
      </c>
      <c r="L673" s="432">
        <v>12</v>
      </c>
    </row>
    <row r="674" spans="1:12" ht="12.75">
      <c r="A674" s="17">
        <v>429</v>
      </c>
      <c r="B674" s="276">
        <v>5169</v>
      </c>
      <c r="C674" s="276">
        <v>3745</v>
      </c>
      <c r="D674" s="86"/>
      <c r="E674" s="86"/>
      <c r="F674" s="8" t="s">
        <v>800</v>
      </c>
      <c r="G674" s="51"/>
      <c r="H674" s="453"/>
      <c r="I674" s="453"/>
      <c r="J674" s="141">
        <v>1449</v>
      </c>
      <c r="K674" s="432">
        <v>1122.161</v>
      </c>
      <c r="L674" s="432">
        <v>1900</v>
      </c>
    </row>
    <row r="675" spans="1:12" ht="12.75">
      <c r="A675" s="44">
        <v>429</v>
      </c>
      <c r="B675" s="276"/>
      <c r="C675" s="276"/>
      <c r="D675" s="86"/>
      <c r="E675" s="86"/>
      <c r="F675" s="39" t="s">
        <v>987</v>
      </c>
      <c r="G675" s="51"/>
      <c r="H675" s="453"/>
      <c r="I675" s="453"/>
      <c r="J675" s="93">
        <f>SUM(J671:J674)</f>
        <v>1538</v>
      </c>
      <c r="K675" s="433">
        <f>SUM(K671:K674)</f>
        <v>1184.685</v>
      </c>
      <c r="L675" s="433">
        <f>SUM(L671:L674)</f>
        <v>2002</v>
      </c>
    </row>
    <row r="676" spans="5:12" ht="2.25" customHeight="1">
      <c r="E676" s="181"/>
      <c r="J676" s="141"/>
      <c r="K676" s="433"/>
      <c r="L676" s="432"/>
    </row>
    <row r="677" spans="1:12" ht="12.75">
      <c r="A677" s="44">
        <v>430</v>
      </c>
      <c r="B677" s="276">
        <v>5169</v>
      </c>
      <c r="C677" s="276">
        <v>1032</v>
      </c>
      <c r="D677" s="86"/>
      <c r="E677" s="86"/>
      <c r="F677" s="39" t="s">
        <v>655</v>
      </c>
      <c r="G677" s="169"/>
      <c r="H677" s="464"/>
      <c r="I677" s="464"/>
      <c r="J677" s="142">
        <v>10</v>
      </c>
      <c r="K677" s="433">
        <v>0</v>
      </c>
      <c r="L677" s="433">
        <v>10</v>
      </c>
    </row>
    <row r="678" spans="1:12" ht="2.25" customHeight="1">
      <c r="A678" s="44"/>
      <c r="B678" s="276"/>
      <c r="C678" s="276"/>
      <c r="D678" s="86"/>
      <c r="E678" s="86"/>
      <c r="F678" s="39"/>
      <c r="G678" s="51"/>
      <c r="H678" s="453"/>
      <c r="I678" s="453"/>
      <c r="J678" s="141"/>
      <c r="K678" s="433"/>
      <c r="L678" s="432"/>
    </row>
    <row r="679" spans="1:12" ht="12.75">
      <c r="A679" s="48">
        <v>431</v>
      </c>
      <c r="B679" s="308">
        <v>5169</v>
      </c>
      <c r="C679" s="308">
        <v>1037</v>
      </c>
      <c r="D679" s="133"/>
      <c r="E679" s="86"/>
      <c r="F679" s="8" t="s">
        <v>740</v>
      </c>
      <c r="G679" s="51"/>
      <c r="H679" s="453"/>
      <c r="I679" s="453"/>
      <c r="J679" s="141">
        <v>17</v>
      </c>
      <c r="K679" s="432">
        <v>17</v>
      </c>
      <c r="L679" s="432">
        <v>20</v>
      </c>
    </row>
    <row r="680" spans="1:12" ht="12.75">
      <c r="A680" s="55">
        <v>431</v>
      </c>
      <c r="B680" s="276"/>
      <c r="C680" s="276"/>
      <c r="D680" s="86"/>
      <c r="E680" s="86"/>
      <c r="F680" s="39" t="s">
        <v>656</v>
      </c>
      <c r="G680" s="51"/>
      <c r="H680" s="453"/>
      <c r="I680" s="453"/>
      <c r="J680" s="91">
        <f>SUM(J679)</f>
        <v>17</v>
      </c>
      <c r="K680" s="433">
        <f>SUM(K679)</f>
        <v>17</v>
      </c>
      <c r="L680" s="433">
        <f>SUM(L679)</f>
        <v>20</v>
      </c>
    </row>
    <row r="681" spans="1:12" ht="2.25" customHeight="1">
      <c r="A681" s="55"/>
      <c r="B681" s="276"/>
      <c r="C681" s="276"/>
      <c r="D681" s="86"/>
      <c r="E681" s="86"/>
      <c r="F681" s="39"/>
      <c r="G681" s="51"/>
      <c r="H681" s="453"/>
      <c r="I681" s="453"/>
      <c r="J681" s="141"/>
      <c r="K681" s="433"/>
      <c r="L681" s="432"/>
    </row>
    <row r="682" spans="1:12" ht="13.5" customHeight="1">
      <c r="A682" s="54">
        <v>432</v>
      </c>
      <c r="B682" s="304">
        <v>5134</v>
      </c>
      <c r="C682" s="304">
        <v>3769</v>
      </c>
      <c r="D682" s="197"/>
      <c r="E682" s="86"/>
      <c r="F682" s="33" t="s">
        <v>988</v>
      </c>
      <c r="G682" s="51"/>
      <c r="H682" s="453"/>
      <c r="I682" s="453"/>
      <c r="J682" s="141">
        <v>7</v>
      </c>
      <c r="K682" s="432">
        <v>5.12</v>
      </c>
      <c r="L682" s="432">
        <v>7</v>
      </c>
    </row>
    <row r="683" spans="1:12" ht="13.5" customHeight="1">
      <c r="A683" s="54">
        <v>432</v>
      </c>
      <c r="B683" s="304">
        <v>5137</v>
      </c>
      <c r="C683" s="304">
        <v>3769</v>
      </c>
      <c r="D683" s="197"/>
      <c r="E683" s="86"/>
      <c r="F683" s="33" t="s">
        <v>718</v>
      </c>
      <c r="G683" s="169"/>
      <c r="H683" s="464"/>
      <c r="I683" s="464"/>
      <c r="J683" s="141">
        <v>3</v>
      </c>
      <c r="K683" s="432">
        <v>0</v>
      </c>
      <c r="L683" s="432">
        <v>3</v>
      </c>
    </row>
    <row r="684" spans="1:12" ht="12.75">
      <c r="A684" s="54">
        <v>432</v>
      </c>
      <c r="B684" s="304">
        <v>5139</v>
      </c>
      <c r="C684" s="304">
        <v>3769</v>
      </c>
      <c r="D684" s="197"/>
      <c r="E684" s="86"/>
      <c r="F684" s="33" t="s">
        <v>726</v>
      </c>
      <c r="G684" s="169"/>
      <c r="H684" s="464"/>
      <c r="I684" s="464"/>
      <c r="J684" s="141">
        <v>4</v>
      </c>
      <c r="K684" s="432">
        <v>2.036</v>
      </c>
      <c r="L684" s="432">
        <v>3</v>
      </c>
    </row>
    <row r="685" spans="1:12" ht="12.75">
      <c r="A685" s="16">
        <v>432</v>
      </c>
      <c r="B685" s="276">
        <v>5169</v>
      </c>
      <c r="C685" s="276">
        <v>3769</v>
      </c>
      <c r="D685" s="86"/>
      <c r="E685" s="86"/>
      <c r="F685" s="33" t="s">
        <v>212</v>
      </c>
      <c r="G685" s="51"/>
      <c r="H685" s="453"/>
      <c r="I685" s="453"/>
      <c r="J685" s="141">
        <v>47</v>
      </c>
      <c r="K685" s="432">
        <v>22.785</v>
      </c>
      <c r="L685" s="432">
        <v>50</v>
      </c>
    </row>
    <row r="686" spans="1:12" ht="12.75">
      <c r="A686" s="16">
        <v>432</v>
      </c>
      <c r="B686" s="276">
        <v>5192</v>
      </c>
      <c r="C686" s="276">
        <v>3769</v>
      </c>
      <c r="D686" s="86"/>
      <c r="E686" s="86"/>
      <c r="F686" s="33" t="s">
        <v>868</v>
      </c>
      <c r="G686" s="51"/>
      <c r="H686" s="453"/>
      <c r="I686" s="453"/>
      <c r="J686" s="141">
        <v>0</v>
      </c>
      <c r="K686" s="432">
        <v>0.409</v>
      </c>
      <c r="L686" s="432">
        <v>1</v>
      </c>
    </row>
    <row r="687" spans="1:12" ht="12.75">
      <c r="A687" s="55">
        <v>432</v>
      </c>
      <c r="B687" s="276"/>
      <c r="C687" s="276"/>
      <c r="D687" s="86"/>
      <c r="E687" s="86"/>
      <c r="F687" s="77" t="s">
        <v>332</v>
      </c>
      <c r="G687" s="51"/>
      <c r="H687" s="453"/>
      <c r="I687" s="453"/>
      <c r="J687" s="93">
        <f>SUM(J682:J686)</f>
        <v>61</v>
      </c>
      <c r="K687" s="433">
        <f>SUM(K682:K686)</f>
        <v>30.35</v>
      </c>
      <c r="L687" s="433">
        <f>SUM(L682:L686)</f>
        <v>64</v>
      </c>
    </row>
    <row r="688" spans="1:12" ht="2.25" customHeight="1">
      <c r="A688" s="55"/>
      <c r="B688" s="276"/>
      <c r="C688" s="276"/>
      <c r="D688" s="86"/>
      <c r="E688" s="86"/>
      <c r="F688" s="39"/>
      <c r="G688" s="51"/>
      <c r="H688" s="453"/>
      <c r="I688" s="453"/>
      <c r="J688" s="141"/>
      <c r="K688" s="433"/>
      <c r="L688" s="432"/>
    </row>
    <row r="689" spans="1:12" ht="12.75">
      <c r="A689" s="55">
        <v>433</v>
      </c>
      <c r="B689" s="276">
        <v>5164</v>
      </c>
      <c r="C689" s="276">
        <v>3769</v>
      </c>
      <c r="D689" s="86"/>
      <c r="E689" s="86"/>
      <c r="F689" s="39" t="s">
        <v>220</v>
      </c>
      <c r="G689" s="51"/>
      <c r="H689" s="453"/>
      <c r="I689" s="453"/>
      <c r="J689" s="142">
        <v>3</v>
      </c>
      <c r="K689" s="433">
        <v>0</v>
      </c>
      <c r="L689" s="433">
        <v>0</v>
      </c>
    </row>
    <row r="690" spans="1:12" ht="2.25" customHeight="1">
      <c r="A690" s="55"/>
      <c r="B690" s="276"/>
      <c r="C690" s="276"/>
      <c r="D690" s="86"/>
      <c r="E690" s="86"/>
      <c r="F690" s="39"/>
      <c r="G690" s="90"/>
      <c r="H690" s="432"/>
      <c r="I690" s="432"/>
      <c r="J690" s="555"/>
      <c r="K690" s="434"/>
      <c r="L690" s="450"/>
    </row>
    <row r="691" spans="1:12" ht="12.75" customHeight="1">
      <c r="A691" s="16">
        <v>435</v>
      </c>
      <c r="B691" s="276">
        <v>2324</v>
      </c>
      <c r="C691" s="276">
        <v>3726</v>
      </c>
      <c r="D691" s="86"/>
      <c r="E691" s="86"/>
      <c r="F691" s="334" t="s">
        <v>542</v>
      </c>
      <c r="G691" s="90">
        <v>45.45</v>
      </c>
      <c r="H691" s="432">
        <v>49.648</v>
      </c>
      <c r="I691" s="466">
        <v>0</v>
      </c>
      <c r="J691" s="353"/>
      <c r="K691" s="525"/>
      <c r="L691" s="525"/>
    </row>
    <row r="692" spans="1:12" ht="12.75">
      <c r="A692" s="16">
        <v>435</v>
      </c>
      <c r="B692" s="276">
        <v>5139</v>
      </c>
      <c r="C692" s="276">
        <v>3722</v>
      </c>
      <c r="D692" s="86"/>
      <c r="E692" s="86"/>
      <c r="F692" s="33" t="s">
        <v>187</v>
      </c>
      <c r="G692" s="51"/>
      <c r="H692" s="453"/>
      <c r="I692" s="453"/>
      <c r="J692" s="154">
        <v>50.95</v>
      </c>
      <c r="K692" s="451">
        <v>2.299</v>
      </c>
      <c r="L692" s="451">
        <v>30</v>
      </c>
    </row>
    <row r="693" spans="1:12" ht="13.5" customHeight="1">
      <c r="A693" s="16">
        <v>435</v>
      </c>
      <c r="B693" s="276">
        <v>5169</v>
      </c>
      <c r="C693" s="276">
        <v>3722</v>
      </c>
      <c r="D693" s="86"/>
      <c r="E693" s="86"/>
      <c r="F693" s="33" t="s">
        <v>188</v>
      </c>
      <c r="G693" s="51"/>
      <c r="H693" s="453"/>
      <c r="I693" s="453"/>
      <c r="J693" s="141">
        <v>15</v>
      </c>
      <c r="K693" s="432">
        <v>3.844</v>
      </c>
      <c r="L693" s="432">
        <v>10</v>
      </c>
    </row>
    <row r="694" spans="1:12" ht="13.5" customHeight="1">
      <c r="A694" s="16">
        <v>435</v>
      </c>
      <c r="B694" s="276">
        <v>5171</v>
      </c>
      <c r="C694" s="276">
        <v>3722</v>
      </c>
      <c r="D694" s="86"/>
      <c r="E694" s="86"/>
      <c r="F694" s="33" t="s">
        <v>1044</v>
      </c>
      <c r="G694" s="51"/>
      <c r="H694" s="453"/>
      <c r="I694" s="453"/>
      <c r="J694" s="141">
        <v>38</v>
      </c>
      <c r="K694" s="432">
        <v>13.556</v>
      </c>
      <c r="L694" s="432">
        <v>50</v>
      </c>
    </row>
    <row r="695" spans="1:12" ht="13.5" customHeight="1">
      <c r="A695" s="16">
        <v>435</v>
      </c>
      <c r="B695" s="276">
        <v>5229</v>
      </c>
      <c r="C695" s="276">
        <v>3726</v>
      </c>
      <c r="D695" s="86"/>
      <c r="E695" s="86"/>
      <c r="F695" s="33" t="s">
        <v>541</v>
      </c>
      <c r="G695" s="51"/>
      <c r="H695" s="453"/>
      <c r="I695" s="453"/>
      <c r="J695" s="141">
        <v>45.5</v>
      </c>
      <c r="K695" s="432">
        <v>45.465</v>
      </c>
      <c r="L695" s="432">
        <v>0</v>
      </c>
    </row>
    <row r="696" spans="1:12" ht="12.75">
      <c r="A696" s="55">
        <v>435</v>
      </c>
      <c r="B696" s="276"/>
      <c r="C696" s="276"/>
      <c r="D696" s="86"/>
      <c r="E696" s="86"/>
      <c r="F696" s="39" t="s">
        <v>189</v>
      </c>
      <c r="G696" s="91">
        <f>G691</f>
        <v>45.45</v>
      </c>
      <c r="H696" s="433">
        <f>H691</f>
        <v>49.648</v>
      </c>
      <c r="I696" s="433">
        <f>I691</f>
        <v>0</v>
      </c>
      <c r="J696" s="91">
        <f>SUM(J692:J695)</f>
        <v>149.45</v>
      </c>
      <c r="K696" s="433">
        <f>SUM(K692:K695)</f>
        <v>65.164</v>
      </c>
      <c r="L696" s="433">
        <f>SUM(L692:L695)</f>
        <v>90</v>
      </c>
    </row>
    <row r="697" spans="1:12" ht="3" customHeight="1">
      <c r="A697" s="46"/>
      <c r="B697" s="276"/>
      <c r="C697" s="276"/>
      <c r="D697" s="86"/>
      <c r="E697" s="86"/>
      <c r="F697" s="39"/>
      <c r="G697" s="90"/>
      <c r="H697" s="432"/>
      <c r="I697" s="432"/>
      <c r="J697" s="141"/>
      <c r="K697" s="433"/>
      <c r="L697" s="432"/>
    </row>
    <row r="698" spans="1:12" ht="12.75">
      <c r="A698" s="44">
        <v>436</v>
      </c>
      <c r="B698" s="276">
        <v>5169</v>
      </c>
      <c r="C698" s="276">
        <v>3745</v>
      </c>
      <c r="D698" s="86"/>
      <c r="E698" s="86"/>
      <c r="F698" s="39" t="s">
        <v>373</v>
      </c>
      <c r="G698" s="51"/>
      <c r="H698" s="453"/>
      <c r="I698" s="453"/>
      <c r="J698" s="142">
        <v>2930</v>
      </c>
      <c r="K698" s="433">
        <v>1828.82</v>
      </c>
      <c r="L698" s="433">
        <v>3382</v>
      </c>
    </row>
    <row r="699" spans="1:12" ht="1.5" customHeight="1">
      <c r="A699" s="44"/>
      <c r="B699" s="276"/>
      <c r="C699" s="276"/>
      <c r="D699" s="86"/>
      <c r="E699" s="86"/>
      <c r="F699" s="39"/>
      <c r="G699" s="51"/>
      <c r="H699" s="453"/>
      <c r="I699" s="453"/>
      <c r="J699" s="141"/>
      <c r="K699" s="433"/>
      <c r="L699" s="432"/>
    </row>
    <row r="700" spans="1:12" ht="12.75">
      <c r="A700" s="17">
        <v>437</v>
      </c>
      <c r="B700" s="276">
        <v>5137</v>
      </c>
      <c r="C700" s="276">
        <v>3745</v>
      </c>
      <c r="D700" s="86"/>
      <c r="E700" s="86"/>
      <c r="F700" s="79" t="s">
        <v>692</v>
      </c>
      <c r="G700" s="390"/>
      <c r="H700" s="483"/>
      <c r="I700" s="483"/>
      <c r="J700" s="141">
        <v>180</v>
      </c>
      <c r="K700" s="432">
        <v>146.204</v>
      </c>
      <c r="L700" s="432">
        <v>60</v>
      </c>
    </row>
    <row r="701" spans="1:12" ht="12.75">
      <c r="A701" s="16">
        <v>437</v>
      </c>
      <c r="B701" s="276">
        <v>5139</v>
      </c>
      <c r="C701" s="276">
        <v>3745</v>
      </c>
      <c r="D701" s="86"/>
      <c r="E701" s="86"/>
      <c r="F701" s="33" t="s">
        <v>732</v>
      </c>
      <c r="G701" s="51"/>
      <c r="H701" s="453"/>
      <c r="I701" s="453"/>
      <c r="J701" s="141">
        <v>95</v>
      </c>
      <c r="K701" s="432">
        <v>74.607</v>
      </c>
      <c r="L701" s="432">
        <v>80</v>
      </c>
    </row>
    <row r="702" spans="1:12" ht="12.75">
      <c r="A702" s="16">
        <v>437</v>
      </c>
      <c r="B702" s="276">
        <v>5169</v>
      </c>
      <c r="C702" s="276">
        <v>3745</v>
      </c>
      <c r="D702" s="86"/>
      <c r="E702" s="86"/>
      <c r="F702" s="33" t="s">
        <v>642</v>
      </c>
      <c r="G702" s="51"/>
      <c r="H702" s="453"/>
      <c r="I702" s="453"/>
      <c r="J702" s="141">
        <v>35</v>
      </c>
      <c r="K702" s="432">
        <v>20.381</v>
      </c>
      <c r="L702" s="432">
        <v>25</v>
      </c>
    </row>
    <row r="703" spans="1:12" ht="12.75">
      <c r="A703" s="17">
        <v>437</v>
      </c>
      <c r="B703" s="276">
        <v>5171</v>
      </c>
      <c r="C703" s="276">
        <v>3745</v>
      </c>
      <c r="D703" s="86"/>
      <c r="E703" s="86"/>
      <c r="F703" s="33" t="s">
        <v>856</v>
      </c>
      <c r="G703" s="51"/>
      <c r="H703" s="453"/>
      <c r="I703" s="453"/>
      <c r="J703" s="141">
        <v>20</v>
      </c>
      <c r="K703" s="432">
        <v>8.542</v>
      </c>
      <c r="L703" s="432">
        <v>30</v>
      </c>
    </row>
    <row r="704" spans="1:12" ht="12.75">
      <c r="A704" s="55">
        <v>437</v>
      </c>
      <c r="B704" s="276"/>
      <c r="C704" s="276"/>
      <c r="D704" s="86"/>
      <c r="E704" s="86"/>
      <c r="F704" s="39" t="s">
        <v>833</v>
      </c>
      <c r="G704" s="51"/>
      <c r="H704" s="453"/>
      <c r="I704" s="453"/>
      <c r="J704" s="91">
        <f>SUM(J700:J703)</f>
        <v>330</v>
      </c>
      <c r="K704" s="433">
        <f>SUM(K700:K703)</f>
        <v>249.734</v>
      </c>
      <c r="L704" s="433">
        <f>SUM(L700:L703)</f>
        <v>195</v>
      </c>
    </row>
    <row r="705" spans="1:12" ht="2.25" customHeight="1">
      <c r="A705" s="55"/>
      <c r="B705" s="276"/>
      <c r="C705" s="276"/>
      <c r="D705" s="86"/>
      <c r="E705" s="86"/>
      <c r="F705" s="39"/>
      <c r="G705" s="51"/>
      <c r="H705" s="453"/>
      <c r="I705" s="453"/>
      <c r="J705" s="141"/>
      <c r="K705" s="433"/>
      <c r="L705" s="432"/>
    </row>
    <row r="706" spans="1:12" ht="12.75">
      <c r="A706" s="16">
        <v>438</v>
      </c>
      <c r="B706" s="276">
        <v>5139</v>
      </c>
      <c r="C706" s="276">
        <v>3319</v>
      </c>
      <c r="D706" s="86"/>
      <c r="E706" s="86"/>
      <c r="F706" s="33" t="s">
        <v>726</v>
      </c>
      <c r="G706" s="390"/>
      <c r="H706" s="483"/>
      <c r="I706" s="483"/>
      <c r="J706" s="141">
        <v>35</v>
      </c>
      <c r="K706" s="432">
        <v>4.036</v>
      </c>
      <c r="L706" s="432">
        <v>45</v>
      </c>
    </row>
    <row r="707" spans="1:12" ht="12.75">
      <c r="A707" s="16">
        <v>438</v>
      </c>
      <c r="B707" s="276">
        <v>5137</v>
      </c>
      <c r="C707" s="276">
        <v>3319</v>
      </c>
      <c r="D707" s="86"/>
      <c r="E707" s="86"/>
      <c r="F707" s="33" t="s">
        <v>802</v>
      </c>
      <c r="G707" s="390"/>
      <c r="H707" s="483"/>
      <c r="I707" s="483"/>
      <c r="J707" s="141">
        <v>50</v>
      </c>
      <c r="K707" s="432">
        <v>0</v>
      </c>
      <c r="L707" s="432">
        <v>50</v>
      </c>
    </row>
    <row r="708" spans="1:12" ht="12.75">
      <c r="A708" s="16">
        <v>438</v>
      </c>
      <c r="B708" s="276">
        <v>5169</v>
      </c>
      <c r="C708" s="276">
        <v>3319</v>
      </c>
      <c r="D708" s="86"/>
      <c r="E708" s="86"/>
      <c r="F708" s="33" t="s">
        <v>740</v>
      </c>
      <c r="G708" s="390"/>
      <c r="H708" s="483"/>
      <c r="I708" s="483"/>
      <c r="J708" s="141">
        <v>190</v>
      </c>
      <c r="K708" s="432">
        <v>56.016</v>
      </c>
      <c r="L708" s="432">
        <v>190</v>
      </c>
    </row>
    <row r="709" spans="1:12" ht="12.75">
      <c r="A709" s="16">
        <v>438</v>
      </c>
      <c r="B709" s="276">
        <v>5171</v>
      </c>
      <c r="C709" s="276">
        <v>3319</v>
      </c>
      <c r="D709" s="86"/>
      <c r="E709" s="86"/>
      <c r="F709" s="33" t="s">
        <v>355</v>
      </c>
      <c r="G709" s="390"/>
      <c r="H709" s="483"/>
      <c r="I709" s="483"/>
      <c r="J709" s="141">
        <v>83</v>
      </c>
      <c r="K709" s="432">
        <v>80.918</v>
      </c>
      <c r="L709" s="432">
        <v>5</v>
      </c>
    </row>
    <row r="710" spans="1:12" ht="12.75">
      <c r="A710" s="55">
        <v>438</v>
      </c>
      <c r="B710" s="276"/>
      <c r="C710" s="276"/>
      <c r="D710" s="86"/>
      <c r="E710" s="86"/>
      <c r="F710" s="39" t="s">
        <v>614</v>
      </c>
      <c r="J710" s="91">
        <f>SUM(J706:J709)</f>
        <v>358</v>
      </c>
      <c r="K710" s="433">
        <f>SUM(K706:K709)</f>
        <v>140.97</v>
      </c>
      <c r="L710" s="433">
        <f>SUM(L706:L709)</f>
        <v>290</v>
      </c>
    </row>
    <row r="711" spans="1:12" ht="2.25" customHeight="1">
      <c r="A711" s="55"/>
      <c r="B711" s="276"/>
      <c r="C711" s="276"/>
      <c r="D711" s="86"/>
      <c r="E711" s="86"/>
      <c r="F711" s="39"/>
      <c r="G711" s="51"/>
      <c r="H711" s="453"/>
      <c r="I711" s="453"/>
      <c r="J711" s="141"/>
      <c r="K711" s="433"/>
      <c r="L711" s="432"/>
    </row>
    <row r="712" spans="1:12" ht="12.75">
      <c r="A712" s="16">
        <v>439</v>
      </c>
      <c r="B712" s="276">
        <v>5169</v>
      </c>
      <c r="C712" s="276">
        <v>3721</v>
      </c>
      <c r="D712" s="86"/>
      <c r="E712" s="86"/>
      <c r="F712" s="33" t="s">
        <v>583</v>
      </c>
      <c r="G712" s="389"/>
      <c r="H712" s="473"/>
      <c r="I712" s="473"/>
      <c r="J712" s="141">
        <v>70</v>
      </c>
      <c r="K712" s="432">
        <v>46.009</v>
      </c>
      <c r="L712" s="432">
        <v>60</v>
      </c>
    </row>
    <row r="713" spans="1:12" ht="12.75">
      <c r="A713" s="16">
        <v>439</v>
      </c>
      <c r="B713" s="276">
        <v>5139</v>
      </c>
      <c r="C713" s="276">
        <v>3722</v>
      </c>
      <c r="D713" s="86"/>
      <c r="E713" s="86"/>
      <c r="F713" s="88" t="s">
        <v>588</v>
      </c>
      <c r="G713" s="51"/>
      <c r="H713" s="453"/>
      <c r="I713" s="453"/>
      <c r="J713" s="141">
        <v>100</v>
      </c>
      <c r="K713" s="432">
        <v>66.61</v>
      </c>
      <c r="L713" s="432">
        <v>100</v>
      </c>
    </row>
    <row r="714" spans="1:12" ht="12.75">
      <c r="A714" s="16">
        <v>439</v>
      </c>
      <c r="B714" s="276">
        <v>5169</v>
      </c>
      <c r="C714" s="276">
        <v>3722</v>
      </c>
      <c r="D714" s="86"/>
      <c r="E714" s="86"/>
      <c r="F714" s="33" t="s">
        <v>582</v>
      </c>
      <c r="G714" s="389"/>
      <c r="H714" s="473"/>
      <c r="I714" s="473"/>
      <c r="J714" s="141">
        <v>8350</v>
      </c>
      <c r="K714" s="432">
        <v>7060.4</v>
      </c>
      <c r="L714" s="432">
        <v>8350</v>
      </c>
    </row>
    <row r="715" spans="1:12" ht="12.75">
      <c r="A715" s="16">
        <v>439</v>
      </c>
      <c r="B715" s="276">
        <v>5169</v>
      </c>
      <c r="C715" s="276">
        <v>3729</v>
      </c>
      <c r="D715" s="86"/>
      <c r="E715" s="86"/>
      <c r="F715" s="33" t="s">
        <v>304</v>
      </c>
      <c r="G715" s="389"/>
      <c r="H715" s="473"/>
      <c r="I715" s="473"/>
      <c r="J715" s="141">
        <v>250</v>
      </c>
      <c r="K715" s="432">
        <v>233.146</v>
      </c>
      <c r="L715" s="432">
        <v>220</v>
      </c>
    </row>
    <row r="716" spans="1:12" ht="12.75">
      <c r="A716" s="55">
        <v>439</v>
      </c>
      <c r="B716" s="276"/>
      <c r="C716" s="276"/>
      <c r="D716" s="86"/>
      <c r="E716" s="86"/>
      <c r="F716" s="39" t="s">
        <v>990</v>
      </c>
      <c r="G716" s="51"/>
      <c r="H716" s="453"/>
      <c r="I716" s="453"/>
      <c r="J716" s="91">
        <f>SUM(J712:J715)</f>
        <v>8770</v>
      </c>
      <c r="K716" s="433">
        <f>SUM(K712:K715)</f>
        <v>7406.164999999999</v>
      </c>
      <c r="L716" s="433">
        <f>SUM(L712:L715)</f>
        <v>8730</v>
      </c>
    </row>
    <row r="717" spans="1:12" ht="2.25" customHeight="1">
      <c r="A717" s="55"/>
      <c r="B717" s="276"/>
      <c r="C717" s="276"/>
      <c r="D717" s="86"/>
      <c r="E717" s="86"/>
      <c r="F717" s="39"/>
      <c r="G717" s="51"/>
      <c r="H717" s="453"/>
      <c r="I717" s="453"/>
      <c r="J717" s="91"/>
      <c r="K717" s="433"/>
      <c r="L717" s="432"/>
    </row>
    <row r="718" spans="1:12" ht="12.75">
      <c r="A718" s="55">
        <v>462</v>
      </c>
      <c r="B718" s="276">
        <v>5169</v>
      </c>
      <c r="C718" s="276">
        <v>3723</v>
      </c>
      <c r="D718" s="86"/>
      <c r="E718" s="86"/>
      <c r="F718" s="33" t="s">
        <v>991</v>
      </c>
      <c r="G718" s="389"/>
      <c r="H718" s="473"/>
      <c r="I718" s="473"/>
      <c r="J718" s="141">
        <v>1777</v>
      </c>
      <c r="K718" s="432">
        <v>1332.564</v>
      </c>
      <c r="L718" s="432">
        <v>1777</v>
      </c>
    </row>
    <row r="719" spans="1:12" ht="12.75">
      <c r="A719" s="55">
        <v>463</v>
      </c>
      <c r="B719" s="276">
        <v>5169</v>
      </c>
      <c r="C719" s="276">
        <v>3722</v>
      </c>
      <c r="D719" s="86"/>
      <c r="E719" s="86"/>
      <c r="F719" s="33" t="s">
        <v>305</v>
      </c>
      <c r="G719" s="389"/>
      <c r="H719" s="473"/>
      <c r="I719" s="473"/>
      <c r="J719" s="141">
        <v>1200</v>
      </c>
      <c r="K719" s="432">
        <v>969.504</v>
      </c>
      <c r="L719" s="432">
        <v>1300</v>
      </c>
    </row>
    <row r="720" spans="1:12" ht="12.75">
      <c r="A720" s="55">
        <v>464</v>
      </c>
      <c r="B720" s="276">
        <v>5169</v>
      </c>
      <c r="C720" s="276">
        <v>3723</v>
      </c>
      <c r="D720" s="86"/>
      <c r="E720" s="86"/>
      <c r="F720" s="33" t="s">
        <v>389</v>
      </c>
      <c r="G720" s="389"/>
      <c r="H720" s="473"/>
      <c r="I720" s="473"/>
      <c r="J720" s="141">
        <v>270</v>
      </c>
      <c r="K720" s="432">
        <v>202.689</v>
      </c>
      <c r="L720" s="432">
        <v>270</v>
      </c>
    </row>
    <row r="721" spans="1:12" ht="12.75">
      <c r="A721" s="55">
        <v>465</v>
      </c>
      <c r="B721" s="276">
        <v>5169</v>
      </c>
      <c r="C721" s="276">
        <v>3722</v>
      </c>
      <c r="D721" s="86"/>
      <c r="E721" s="86"/>
      <c r="F721" s="79" t="s">
        <v>380</v>
      </c>
      <c r="G721" s="389"/>
      <c r="H721" s="473"/>
      <c r="I721" s="473"/>
      <c r="J721" s="141">
        <v>20</v>
      </c>
      <c r="K721" s="432">
        <v>0</v>
      </c>
      <c r="L721" s="432">
        <v>20</v>
      </c>
    </row>
    <row r="722" spans="1:12" ht="12.75">
      <c r="A722" s="70"/>
      <c r="B722" s="308"/>
      <c r="C722" s="308"/>
      <c r="D722" s="133"/>
      <c r="E722" s="133"/>
      <c r="F722" s="330" t="s">
        <v>989</v>
      </c>
      <c r="G722" s="51"/>
      <c r="H722" s="453"/>
      <c r="I722" s="453"/>
      <c r="J722" s="331">
        <f>SUM(J716:J721)</f>
        <v>12037</v>
      </c>
      <c r="K722" s="446">
        <f>SUM(K716:K721)</f>
        <v>9910.922</v>
      </c>
      <c r="L722" s="446">
        <f>SUM(L716:L721)</f>
        <v>12097</v>
      </c>
    </row>
    <row r="723" spans="1:12" ht="1.5" customHeight="1">
      <c r="A723" s="70"/>
      <c r="B723" s="308"/>
      <c r="C723" s="308"/>
      <c r="D723" s="133"/>
      <c r="E723" s="133"/>
      <c r="F723" s="329"/>
      <c r="G723" s="90"/>
      <c r="H723" s="432"/>
      <c r="I723" s="432"/>
      <c r="J723" s="150"/>
      <c r="K723" s="433"/>
      <c r="L723" s="432"/>
    </row>
    <row r="724" spans="1:10" ht="12.75" customHeight="1">
      <c r="A724" s="69">
        <v>440</v>
      </c>
      <c r="B724" s="308">
        <v>4122</v>
      </c>
      <c r="C724" s="308"/>
      <c r="D724" s="133"/>
      <c r="E724" s="133">
        <v>424</v>
      </c>
      <c r="F724" s="344" t="s">
        <v>444</v>
      </c>
      <c r="G724" s="141">
        <v>48</v>
      </c>
      <c r="H724" s="466">
        <v>33.6</v>
      </c>
      <c r="I724" s="466">
        <v>0</v>
      </c>
      <c r="J724" s="353"/>
    </row>
    <row r="725" spans="1:12" ht="12.75" customHeight="1">
      <c r="A725" s="69">
        <v>440</v>
      </c>
      <c r="B725" s="308">
        <v>5169</v>
      </c>
      <c r="C725" s="308">
        <v>1014</v>
      </c>
      <c r="D725" s="133"/>
      <c r="E725" s="133">
        <v>424</v>
      </c>
      <c r="F725" s="33" t="s">
        <v>857</v>
      </c>
      <c r="G725" s="51"/>
      <c r="H725" s="453"/>
      <c r="I725" s="453"/>
      <c r="J725" s="141">
        <v>48</v>
      </c>
      <c r="K725" s="432">
        <v>48</v>
      </c>
      <c r="L725" s="432"/>
    </row>
    <row r="726" spans="1:12" ht="13.5" customHeight="1">
      <c r="A726" s="16">
        <v>440</v>
      </c>
      <c r="B726" s="276">
        <v>5133</v>
      </c>
      <c r="C726" s="276">
        <v>1014</v>
      </c>
      <c r="D726" s="86"/>
      <c r="E726" s="86"/>
      <c r="F726" s="33" t="s">
        <v>776</v>
      </c>
      <c r="G726" s="51"/>
      <c r="H726" s="453"/>
      <c r="I726" s="453"/>
      <c r="J726" s="141">
        <v>60</v>
      </c>
      <c r="K726" s="432">
        <v>0</v>
      </c>
      <c r="L726" s="432">
        <v>80</v>
      </c>
    </row>
    <row r="727" spans="1:12" ht="13.5" customHeight="1">
      <c r="A727" s="45">
        <v>440</v>
      </c>
      <c r="B727" s="304">
        <v>5137</v>
      </c>
      <c r="C727" s="100">
        <v>1014</v>
      </c>
      <c r="D727" s="167"/>
      <c r="E727" s="197"/>
      <c r="F727" s="32" t="s">
        <v>802</v>
      </c>
      <c r="G727" s="51"/>
      <c r="H727" s="453"/>
      <c r="I727" s="453"/>
      <c r="J727" s="141">
        <v>20</v>
      </c>
      <c r="K727" s="432">
        <v>1.971</v>
      </c>
      <c r="L727" s="432">
        <v>20</v>
      </c>
    </row>
    <row r="728" spans="1:12" ht="12.75">
      <c r="A728" s="16">
        <v>440</v>
      </c>
      <c r="B728" s="276">
        <v>5139</v>
      </c>
      <c r="C728" s="276">
        <v>1014</v>
      </c>
      <c r="D728" s="86"/>
      <c r="E728" s="86"/>
      <c r="F728" s="33" t="s">
        <v>726</v>
      </c>
      <c r="G728" s="51"/>
      <c r="H728" s="453"/>
      <c r="I728" s="453"/>
      <c r="J728" s="141">
        <v>60</v>
      </c>
      <c r="K728" s="432">
        <v>32.392</v>
      </c>
      <c r="L728" s="432">
        <v>80</v>
      </c>
    </row>
    <row r="729" spans="1:12" ht="12.75">
      <c r="A729" s="16">
        <v>440</v>
      </c>
      <c r="B729" s="276">
        <v>5151</v>
      </c>
      <c r="C729" s="276">
        <v>1014</v>
      </c>
      <c r="D729" s="86"/>
      <c r="E729" s="86"/>
      <c r="F729" s="33" t="s">
        <v>760</v>
      </c>
      <c r="G729" s="51"/>
      <c r="H729" s="453"/>
      <c r="I729" s="453"/>
      <c r="J729" s="141">
        <v>5</v>
      </c>
      <c r="K729" s="432">
        <v>2.974</v>
      </c>
      <c r="L729" s="432">
        <v>5</v>
      </c>
    </row>
    <row r="730" spans="1:12" ht="12.75">
      <c r="A730" s="16">
        <v>440</v>
      </c>
      <c r="B730" s="276">
        <v>5154</v>
      </c>
      <c r="C730" s="276">
        <v>1014</v>
      </c>
      <c r="D730" s="86"/>
      <c r="E730" s="86"/>
      <c r="F730" s="33" t="s">
        <v>738</v>
      </c>
      <c r="G730" s="51"/>
      <c r="H730" s="453"/>
      <c r="I730" s="453"/>
      <c r="J730" s="141">
        <v>137</v>
      </c>
      <c r="K730" s="432">
        <v>137.052</v>
      </c>
      <c r="L730" s="432">
        <v>150</v>
      </c>
    </row>
    <row r="731" spans="1:12" ht="12.75">
      <c r="A731" s="16">
        <v>440</v>
      </c>
      <c r="B731" s="276">
        <v>5156</v>
      </c>
      <c r="C731" s="276">
        <v>1014</v>
      </c>
      <c r="D731" s="86"/>
      <c r="E731" s="86"/>
      <c r="F731" s="33" t="s">
        <v>378</v>
      </c>
      <c r="G731" s="51"/>
      <c r="H731" s="453"/>
      <c r="I731" s="453"/>
      <c r="J731" s="141">
        <v>25</v>
      </c>
      <c r="K731" s="432">
        <v>22.405</v>
      </c>
      <c r="L731" s="432">
        <v>25</v>
      </c>
    </row>
    <row r="732" spans="1:12" ht="12.75">
      <c r="A732" s="16">
        <v>440</v>
      </c>
      <c r="B732" s="276">
        <v>5169</v>
      </c>
      <c r="C732" s="276">
        <v>1014</v>
      </c>
      <c r="D732" s="86"/>
      <c r="E732" s="86"/>
      <c r="F732" s="33" t="s">
        <v>740</v>
      </c>
      <c r="G732" s="51"/>
      <c r="H732" s="453"/>
      <c r="I732" s="453"/>
      <c r="J732" s="141">
        <v>100</v>
      </c>
      <c r="K732" s="432">
        <v>98.609</v>
      </c>
      <c r="L732" s="432">
        <v>90</v>
      </c>
    </row>
    <row r="733" spans="1:12" ht="12.75">
      <c r="A733" s="16">
        <v>440</v>
      </c>
      <c r="B733" s="276">
        <v>5171</v>
      </c>
      <c r="C733" s="276">
        <v>1014</v>
      </c>
      <c r="D733" s="86"/>
      <c r="E733" s="86"/>
      <c r="F733" s="33" t="s">
        <v>856</v>
      </c>
      <c r="G733" s="51"/>
      <c r="H733" s="453"/>
      <c r="I733" s="453"/>
      <c r="J733" s="141">
        <v>10</v>
      </c>
      <c r="K733" s="432">
        <v>0</v>
      </c>
      <c r="L733" s="432">
        <v>10</v>
      </c>
    </row>
    <row r="734" spans="1:12" ht="12.75">
      <c r="A734" s="55">
        <v>440</v>
      </c>
      <c r="B734" s="302"/>
      <c r="C734" s="302"/>
      <c r="D734" s="111"/>
      <c r="E734" s="111"/>
      <c r="F734" s="39" t="s">
        <v>229</v>
      </c>
      <c r="G734" s="91">
        <f>SUM(G724:G733)</f>
        <v>48</v>
      </c>
      <c r="H734" s="434">
        <f>H724</f>
        <v>33.6</v>
      </c>
      <c r="I734" s="434">
        <f>I724</f>
        <v>0</v>
      </c>
      <c r="J734" s="93">
        <f>SUM(J725:J733)</f>
        <v>465</v>
      </c>
      <c r="K734" s="433">
        <f>SUM(K725:K733)</f>
        <v>343.403</v>
      </c>
      <c r="L734" s="433">
        <f>SUM(L725:L733)</f>
        <v>460</v>
      </c>
    </row>
    <row r="735" spans="1:12" ht="2.25" customHeight="1">
      <c r="A735" s="53"/>
      <c r="B735" s="314"/>
      <c r="C735" s="314"/>
      <c r="D735" s="202"/>
      <c r="E735" s="202"/>
      <c r="F735" s="40"/>
      <c r="G735" s="90"/>
      <c r="H735" s="432"/>
      <c r="I735" s="432"/>
      <c r="J735" s="157"/>
      <c r="K735" s="433"/>
      <c r="L735" s="432"/>
    </row>
    <row r="736" spans="1:10" ht="12.75">
      <c r="A736" s="55">
        <v>441</v>
      </c>
      <c r="B736" s="276">
        <v>1332</v>
      </c>
      <c r="C736" s="276"/>
      <c r="D736" s="86"/>
      <c r="E736" s="86"/>
      <c r="F736" s="39" t="s">
        <v>333</v>
      </c>
      <c r="G736" s="157">
        <v>0</v>
      </c>
      <c r="H736" s="462">
        <v>0</v>
      </c>
      <c r="I736" s="462">
        <v>0</v>
      </c>
      <c r="J736" s="140"/>
    </row>
    <row r="737" spans="1:10" ht="12.75">
      <c r="A737" s="55">
        <v>442</v>
      </c>
      <c r="B737" s="276">
        <v>2212</v>
      </c>
      <c r="C737" s="276">
        <v>3769</v>
      </c>
      <c r="D737" s="86"/>
      <c r="E737" s="86"/>
      <c r="F737" s="39" t="s">
        <v>658</v>
      </c>
      <c r="G737" s="157">
        <v>190</v>
      </c>
      <c r="H737" s="462">
        <v>215.73</v>
      </c>
      <c r="I737" s="462">
        <v>170</v>
      </c>
      <c r="J737" s="140"/>
    </row>
    <row r="738" spans="1:10" ht="12.75">
      <c r="A738" s="55">
        <v>442</v>
      </c>
      <c r="B738" s="276">
        <v>2324</v>
      </c>
      <c r="C738" s="276">
        <v>3769</v>
      </c>
      <c r="D738" s="86"/>
      <c r="E738" s="86"/>
      <c r="F738" s="39" t="s">
        <v>854</v>
      </c>
      <c r="G738" s="157">
        <v>160</v>
      </c>
      <c r="H738" s="462">
        <v>26.8</v>
      </c>
      <c r="I738" s="462">
        <v>35</v>
      </c>
      <c r="J738" s="140"/>
    </row>
    <row r="739" spans="1:10" ht="12.75">
      <c r="A739" s="55">
        <v>444</v>
      </c>
      <c r="B739" s="276">
        <v>2343</v>
      </c>
      <c r="C739" s="276">
        <v>2219</v>
      </c>
      <c r="D739" s="86"/>
      <c r="E739" s="86"/>
      <c r="F739" s="39" t="s">
        <v>191</v>
      </c>
      <c r="G739" s="157">
        <v>2</v>
      </c>
      <c r="H739" s="462">
        <v>0</v>
      </c>
      <c r="I739" s="462">
        <v>2</v>
      </c>
      <c r="J739" s="140"/>
    </row>
    <row r="740" spans="1:10" ht="12.75">
      <c r="A740" s="55">
        <v>445</v>
      </c>
      <c r="B740" s="276">
        <v>1361</v>
      </c>
      <c r="C740" s="276"/>
      <c r="D740" s="86"/>
      <c r="E740" s="86"/>
      <c r="F740" s="77" t="s">
        <v>256</v>
      </c>
      <c r="G740" s="157">
        <v>120</v>
      </c>
      <c r="H740" s="462">
        <v>113.41</v>
      </c>
      <c r="I740" s="462">
        <v>120</v>
      </c>
      <c r="J740" s="140"/>
    </row>
    <row r="741" spans="1:11" ht="12.75">
      <c r="A741" s="55">
        <v>446</v>
      </c>
      <c r="B741" s="276">
        <v>1361</v>
      </c>
      <c r="C741" s="276"/>
      <c r="D741" s="86"/>
      <c r="E741" s="86"/>
      <c r="F741" s="39" t="s">
        <v>225</v>
      </c>
      <c r="G741" s="157">
        <v>120</v>
      </c>
      <c r="H741" s="462">
        <v>107.252</v>
      </c>
      <c r="I741" s="462">
        <v>120</v>
      </c>
      <c r="J741" s="140"/>
      <c r="K741" s="443"/>
    </row>
    <row r="742" spans="1:11" ht="12.75">
      <c r="A742" s="55">
        <v>447</v>
      </c>
      <c r="B742" s="276">
        <v>1334</v>
      </c>
      <c r="C742" s="276"/>
      <c r="D742" s="86"/>
      <c r="E742" s="86"/>
      <c r="F742" s="39" t="s">
        <v>584</v>
      </c>
      <c r="G742" s="157">
        <v>5</v>
      </c>
      <c r="H742" s="462">
        <v>36.344</v>
      </c>
      <c r="I742" s="462">
        <v>10</v>
      </c>
      <c r="J742" s="140"/>
      <c r="K742" s="443"/>
    </row>
    <row r="743" spans="1:11" ht="12.75">
      <c r="A743" s="55">
        <v>447</v>
      </c>
      <c r="B743" s="276">
        <v>1335</v>
      </c>
      <c r="C743" s="276"/>
      <c r="D743" s="86"/>
      <c r="E743" s="86"/>
      <c r="F743" s="39" t="s">
        <v>895</v>
      </c>
      <c r="G743" s="157">
        <v>17</v>
      </c>
      <c r="H743" s="462">
        <v>17.305</v>
      </c>
      <c r="I743" s="462">
        <v>5</v>
      </c>
      <c r="J743" s="140"/>
      <c r="K743" s="443"/>
    </row>
    <row r="744" spans="1:11" ht="12.75">
      <c r="A744" s="55">
        <v>448</v>
      </c>
      <c r="B744" s="276">
        <v>2111</v>
      </c>
      <c r="C744" s="276">
        <v>1014</v>
      </c>
      <c r="D744" s="86"/>
      <c r="E744" s="86"/>
      <c r="F744" s="77" t="s">
        <v>820</v>
      </c>
      <c r="G744" s="157">
        <v>438</v>
      </c>
      <c r="H744" s="462">
        <v>636.309</v>
      </c>
      <c r="I744" s="462">
        <v>420</v>
      </c>
      <c r="J744" s="140"/>
      <c r="K744" s="443"/>
    </row>
    <row r="745" spans="1:11" ht="12.75">
      <c r="A745" s="55">
        <v>448</v>
      </c>
      <c r="B745" s="276">
        <v>2324</v>
      </c>
      <c r="C745" s="276">
        <v>1014</v>
      </c>
      <c r="D745" s="86"/>
      <c r="E745" s="86"/>
      <c r="F745" s="77" t="s">
        <v>799</v>
      </c>
      <c r="G745" s="157">
        <v>0</v>
      </c>
      <c r="H745" s="462">
        <v>0</v>
      </c>
      <c r="I745" s="462">
        <v>0</v>
      </c>
      <c r="J745" s="140"/>
      <c r="K745" s="443"/>
    </row>
    <row r="746" spans="1:11" ht="12.75">
      <c r="A746" s="55">
        <v>449</v>
      </c>
      <c r="B746" s="276">
        <v>2310</v>
      </c>
      <c r="C746" s="276">
        <v>3729</v>
      </c>
      <c r="D746" s="86"/>
      <c r="E746" s="86"/>
      <c r="F746" s="39" t="s">
        <v>222</v>
      </c>
      <c r="G746" s="157">
        <v>55</v>
      </c>
      <c r="H746" s="462">
        <v>53.642</v>
      </c>
      <c r="I746" s="462">
        <v>55</v>
      </c>
      <c r="J746" s="140"/>
      <c r="K746" s="443"/>
    </row>
    <row r="747" spans="1:11" ht="2.25" customHeight="1">
      <c r="A747" s="55"/>
      <c r="B747" s="276"/>
      <c r="C747" s="276"/>
      <c r="D747" s="86"/>
      <c r="E747" s="86"/>
      <c r="F747" s="39"/>
      <c r="G747" s="157"/>
      <c r="H747" s="462"/>
      <c r="I747" s="462"/>
      <c r="J747" s="140"/>
      <c r="K747" s="443"/>
    </row>
    <row r="748" spans="1:11" ht="12.75">
      <c r="A748" s="55">
        <v>452</v>
      </c>
      <c r="B748" s="276">
        <v>2321</v>
      </c>
      <c r="C748" s="276">
        <v>1014</v>
      </c>
      <c r="D748" s="86"/>
      <c r="E748" s="86"/>
      <c r="F748" s="39" t="s">
        <v>705</v>
      </c>
      <c r="G748" s="157">
        <v>30</v>
      </c>
      <c r="H748" s="462">
        <v>58.861</v>
      </c>
      <c r="I748" s="462">
        <v>30</v>
      </c>
      <c r="J748" s="140"/>
      <c r="K748" s="443"/>
    </row>
    <row r="749" spans="1:11" ht="2.25" customHeight="1">
      <c r="A749" s="55"/>
      <c r="B749" s="276"/>
      <c r="C749" s="276"/>
      <c r="D749" s="86"/>
      <c r="E749" s="86"/>
      <c r="F749" s="49"/>
      <c r="G749" s="157"/>
      <c r="H749" s="462"/>
      <c r="I749" s="462"/>
      <c r="J749" s="140"/>
      <c r="K749" s="443"/>
    </row>
    <row r="750" spans="1:11" ht="12.75">
      <c r="A750" s="16">
        <v>454</v>
      </c>
      <c r="B750" s="276">
        <v>4116</v>
      </c>
      <c r="C750" s="276"/>
      <c r="D750" s="86"/>
      <c r="E750" s="86">
        <v>29008</v>
      </c>
      <c r="F750" s="103" t="s">
        <v>514</v>
      </c>
      <c r="G750" s="154">
        <v>955.45</v>
      </c>
      <c r="H750" s="466">
        <v>955.443</v>
      </c>
      <c r="I750" s="466">
        <v>0</v>
      </c>
      <c r="J750" s="140"/>
      <c r="K750" s="443"/>
    </row>
    <row r="751" spans="1:12" ht="12.75">
      <c r="A751" s="16">
        <v>454</v>
      </c>
      <c r="B751" s="276">
        <v>5212</v>
      </c>
      <c r="C751" s="276">
        <v>1036</v>
      </c>
      <c r="D751" s="86"/>
      <c r="E751" s="86">
        <v>29008</v>
      </c>
      <c r="F751" s="33" t="s">
        <v>554</v>
      </c>
      <c r="G751" s="151"/>
      <c r="H751" s="463"/>
      <c r="I751" s="463"/>
      <c r="J751" s="158">
        <v>113.52</v>
      </c>
      <c r="K751" s="432">
        <v>113.513</v>
      </c>
      <c r="L751" s="432">
        <v>0</v>
      </c>
    </row>
    <row r="752" spans="1:12" ht="12.75">
      <c r="A752" s="16">
        <v>454</v>
      </c>
      <c r="B752" s="276">
        <v>5219</v>
      </c>
      <c r="C752" s="276">
        <v>1036</v>
      </c>
      <c r="D752" s="86"/>
      <c r="E752" s="86">
        <v>29008</v>
      </c>
      <c r="F752" s="33" t="s">
        <v>555</v>
      </c>
      <c r="G752" s="151"/>
      <c r="H752" s="463"/>
      <c r="I752" s="463"/>
      <c r="J752" s="158">
        <v>841.93</v>
      </c>
      <c r="K752" s="432">
        <v>841.93</v>
      </c>
      <c r="L752" s="432">
        <v>0</v>
      </c>
    </row>
    <row r="753" spans="1:12" ht="12.75">
      <c r="A753" s="55">
        <v>454</v>
      </c>
      <c r="B753" s="276"/>
      <c r="C753" s="276"/>
      <c r="D753" s="86"/>
      <c r="E753" s="86"/>
      <c r="F753" s="39" t="s">
        <v>553</v>
      </c>
      <c r="G753" s="91">
        <f>SUM(G750:G752)</f>
        <v>955.45</v>
      </c>
      <c r="H753" s="433">
        <f>SUM(H750:H752)</f>
        <v>955.443</v>
      </c>
      <c r="I753" s="433">
        <f>SUM(I750:I752)</f>
        <v>0</v>
      </c>
      <c r="J753" s="342">
        <f>SUM(J751:J752)</f>
        <v>955.4499999999999</v>
      </c>
      <c r="K753" s="449">
        <f>SUM(K751:K752)</f>
        <v>955.443</v>
      </c>
      <c r="L753" s="449">
        <f>SUM(L751:L752)</f>
        <v>0</v>
      </c>
    </row>
    <row r="754" spans="1:12" ht="1.5" customHeight="1">
      <c r="A754" s="55"/>
      <c r="B754" s="276"/>
      <c r="C754" s="276"/>
      <c r="D754" s="86"/>
      <c r="E754" s="86"/>
      <c r="F754" s="49"/>
      <c r="G754" s="327"/>
      <c r="H754" s="484"/>
      <c r="I754" s="484"/>
      <c r="J754" s="383"/>
      <c r="K754" s="447"/>
      <c r="L754" s="432"/>
    </row>
    <row r="755" spans="1:11" ht="12.75">
      <c r="A755" s="16">
        <v>455</v>
      </c>
      <c r="B755" s="276">
        <v>4116</v>
      </c>
      <c r="C755" s="276"/>
      <c r="D755" s="86"/>
      <c r="E755" s="86">
        <v>29004</v>
      </c>
      <c r="F755" s="103" t="s">
        <v>632</v>
      </c>
      <c r="G755" s="141">
        <v>69.15</v>
      </c>
      <c r="H755" s="466">
        <v>69.15</v>
      </c>
      <c r="I755" s="466">
        <v>0</v>
      </c>
      <c r="J755" s="384"/>
      <c r="K755" s="448"/>
    </row>
    <row r="756" spans="1:12" ht="12.75">
      <c r="A756" s="16">
        <v>455</v>
      </c>
      <c r="B756" s="276">
        <v>5219</v>
      </c>
      <c r="C756" s="276">
        <v>1036</v>
      </c>
      <c r="D756" s="86"/>
      <c r="E756" s="86">
        <v>29004</v>
      </c>
      <c r="F756" s="355" t="s">
        <v>633</v>
      </c>
      <c r="G756" s="391"/>
      <c r="H756" s="485"/>
      <c r="I756" s="485"/>
      <c r="J756" s="158">
        <v>69.15</v>
      </c>
      <c r="K756" s="447">
        <v>69.15</v>
      </c>
      <c r="L756" s="432">
        <v>0</v>
      </c>
    </row>
    <row r="757" spans="1:12" ht="12.75">
      <c r="A757" s="55">
        <v>455</v>
      </c>
      <c r="B757" s="276"/>
      <c r="C757" s="276"/>
      <c r="D757" s="86"/>
      <c r="E757" s="86"/>
      <c r="F757" s="49" t="s">
        <v>637</v>
      </c>
      <c r="G757" s="337">
        <f>SUM(G755:G756)</f>
        <v>69.15</v>
      </c>
      <c r="H757" s="436">
        <f>SUM(H755:H756)</f>
        <v>69.15</v>
      </c>
      <c r="I757" s="436">
        <f>SUM(I755:I756)</f>
        <v>0</v>
      </c>
      <c r="J757" s="354">
        <f>SUM(J756)</f>
        <v>69.15</v>
      </c>
      <c r="K757" s="449">
        <f>SUM(K756)</f>
        <v>69.15</v>
      </c>
      <c r="L757" s="449">
        <f>SUM(L756)</f>
        <v>0</v>
      </c>
    </row>
    <row r="758" spans="1:12" ht="2.25" customHeight="1">
      <c r="A758" s="55"/>
      <c r="B758" s="276"/>
      <c r="C758" s="276"/>
      <c r="D758" s="86"/>
      <c r="E758" s="86"/>
      <c r="F758" s="49"/>
      <c r="G758" s="327"/>
      <c r="H758" s="486"/>
      <c r="I758" s="486"/>
      <c r="J758" s="141"/>
      <c r="K758" s="433"/>
      <c r="L758" s="432"/>
    </row>
    <row r="759" spans="1:11" ht="12.75" customHeight="1">
      <c r="A759" s="55">
        <v>456</v>
      </c>
      <c r="B759" s="276">
        <v>2111</v>
      </c>
      <c r="C759" s="276">
        <v>1014</v>
      </c>
      <c r="D759" s="86"/>
      <c r="E759" s="86"/>
      <c r="F759" s="77" t="s">
        <v>58</v>
      </c>
      <c r="G759" s="157">
        <v>16</v>
      </c>
      <c r="H759" s="462">
        <v>12.325</v>
      </c>
      <c r="I759" s="462">
        <v>12</v>
      </c>
      <c r="J759" s="256"/>
      <c r="K759" s="443"/>
    </row>
    <row r="760" spans="1:11" ht="2.25" customHeight="1">
      <c r="A760" s="55"/>
      <c r="B760" s="276"/>
      <c r="C760" s="276"/>
      <c r="D760" s="86"/>
      <c r="E760" s="86"/>
      <c r="F760" s="96"/>
      <c r="G760" s="157"/>
      <c r="H760" s="462"/>
      <c r="I760" s="462"/>
      <c r="J760" s="256"/>
      <c r="K760" s="443"/>
    </row>
    <row r="761" spans="1:11" ht="12.75" customHeight="1">
      <c r="A761" s="55">
        <v>461</v>
      </c>
      <c r="B761" s="276">
        <v>1361</v>
      </c>
      <c r="C761" s="276"/>
      <c r="D761" s="86"/>
      <c r="E761" s="86"/>
      <c r="F761" s="39" t="s">
        <v>365</v>
      </c>
      <c r="G761" s="157">
        <v>1</v>
      </c>
      <c r="H761" s="462">
        <v>0.005</v>
      </c>
      <c r="I761" s="462">
        <v>0</v>
      </c>
      <c r="J761" s="256"/>
      <c r="K761" s="443"/>
    </row>
    <row r="762" spans="1:12" ht="1.5" customHeight="1">
      <c r="A762" s="21"/>
      <c r="B762" s="303"/>
      <c r="C762" s="303"/>
      <c r="D762" s="165"/>
      <c r="E762" s="165"/>
      <c r="F762" s="347"/>
      <c r="G762" s="352"/>
      <c r="H762" s="471"/>
      <c r="I762" s="581"/>
      <c r="J762" s="256"/>
      <c r="K762" s="443"/>
      <c r="L762" s="453"/>
    </row>
    <row r="763" spans="1:12" ht="12.75" customHeight="1">
      <c r="A763" s="16">
        <v>909</v>
      </c>
      <c r="B763" s="276">
        <v>4113</v>
      </c>
      <c r="C763" s="276"/>
      <c r="D763" s="86" t="s">
        <v>538</v>
      </c>
      <c r="E763" s="86">
        <v>90001</v>
      </c>
      <c r="F763" s="33" t="s">
        <v>490</v>
      </c>
      <c r="G763" s="141">
        <v>108.46</v>
      </c>
      <c r="H763" s="466">
        <v>8.257</v>
      </c>
      <c r="I763" s="466">
        <v>0</v>
      </c>
      <c r="J763" s="256"/>
      <c r="K763" s="443"/>
      <c r="L763" s="453"/>
    </row>
    <row r="764" spans="1:12" ht="12.75" customHeight="1">
      <c r="A764" s="16">
        <v>909</v>
      </c>
      <c r="B764" s="276">
        <v>4116</v>
      </c>
      <c r="C764" s="276"/>
      <c r="D764" s="86" t="s">
        <v>539</v>
      </c>
      <c r="E764" s="86">
        <v>15319</v>
      </c>
      <c r="F764" s="33" t="s">
        <v>491</v>
      </c>
      <c r="G764" s="141">
        <v>1269.45</v>
      </c>
      <c r="H764" s="466">
        <v>115.598</v>
      </c>
      <c r="I764" s="466">
        <v>0</v>
      </c>
      <c r="J764" s="256"/>
      <c r="K764" s="443"/>
      <c r="L764" s="453"/>
    </row>
    <row r="765" spans="1:12" ht="12.75">
      <c r="A765" s="17">
        <v>909</v>
      </c>
      <c r="B765" s="276">
        <v>5169</v>
      </c>
      <c r="C765" s="276">
        <v>3745</v>
      </c>
      <c r="D765" s="86"/>
      <c r="E765" s="199"/>
      <c r="F765" s="286" t="s">
        <v>955</v>
      </c>
      <c r="G765" s="375"/>
      <c r="H765" s="534"/>
      <c r="I765" s="582"/>
      <c r="J765" s="158">
        <v>360</v>
      </c>
      <c r="K765" s="432">
        <v>5.175</v>
      </c>
      <c r="L765" s="432">
        <v>0</v>
      </c>
    </row>
    <row r="766" spans="1:12" ht="12.75">
      <c r="A766" s="123">
        <v>909</v>
      </c>
      <c r="B766" s="276">
        <v>5169</v>
      </c>
      <c r="C766" s="276">
        <v>3745</v>
      </c>
      <c r="D766" s="86" t="s">
        <v>538</v>
      </c>
      <c r="E766" s="86"/>
      <c r="F766" s="79" t="s">
        <v>956</v>
      </c>
      <c r="G766" s="147"/>
      <c r="H766" s="457"/>
      <c r="I766" s="457"/>
      <c r="J766" s="158">
        <v>0</v>
      </c>
      <c r="K766" s="432">
        <v>43.165</v>
      </c>
      <c r="L766" s="432">
        <v>0</v>
      </c>
    </row>
    <row r="767" spans="1:12" ht="12.75">
      <c r="A767" s="123">
        <v>909</v>
      </c>
      <c r="B767" s="276">
        <v>5169</v>
      </c>
      <c r="C767" s="276">
        <v>3745</v>
      </c>
      <c r="D767" s="86" t="s">
        <v>538</v>
      </c>
      <c r="E767" s="86">
        <v>90001</v>
      </c>
      <c r="F767" s="79" t="s">
        <v>957</v>
      </c>
      <c r="G767" s="147"/>
      <c r="H767" s="457"/>
      <c r="I767" s="457"/>
      <c r="J767" s="158">
        <v>108.46</v>
      </c>
      <c r="K767" s="432">
        <v>8.633</v>
      </c>
      <c r="L767" s="432">
        <v>0</v>
      </c>
    </row>
    <row r="768" spans="1:12" ht="12.75">
      <c r="A768" s="535">
        <v>909</v>
      </c>
      <c r="B768" s="308">
        <v>5169</v>
      </c>
      <c r="C768" s="308">
        <v>3745</v>
      </c>
      <c r="D768" s="133" t="s">
        <v>539</v>
      </c>
      <c r="E768" s="133">
        <v>15319</v>
      </c>
      <c r="F768" s="97" t="s">
        <v>540</v>
      </c>
      <c r="G768" s="147"/>
      <c r="H768" s="457"/>
      <c r="I768" s="457"/>
      <c r="J768" s="536">
        <v>1269.45</v>
      </c>
      <c r="K768" s="450">
        <v>120.863</v>
      </c>
      <c r="L768" s="432">
        <v>0</v>
      </c>
    </row>
    <row r="769" spans="1:12" ht="13.5" thickBot="1">
      <c r="A769" s="55">
        <v>909</v>
      </c>
      <c r="B769" s="276"/>
      <c r="C769" s="276"/>
      <c r="D769" s="111"/>
      <c r="E769" s="111"/>
      <c r="F769" s="77" t="s">
        <v>543</v>
      </c>
      <c r="G769" s="142">
        <f>G764+G763</f>
        <v>1377.91</v>
      </c>
      <c r="H769" s="462">
        <f>H763+H764</f>
        <v>123.855</v>
      </c>
      <c r="I769" s="462">
        <f>I763+I764</f>
        <v>0</v>
      </c>
      <c r="J769" s="219">
        <f>SUM(J765:J768)</f>
        <v>1737.91</v>
      </c>
      <c r="K769" s="433">
        <f>SUM(K765:K768)</f>
        <v>177.836</v>
      </c>
      <c r="L769" s="433">
        <f>SUM(L765:L768)</f>
        <v>0</v>
      </c>
    </row>
    <row r="770" spans="1:12" ht="13.5" thickBot="1">
      <c r="A770" s="4"/>
      <c r="B770" s="305"/>
      <c r="C770" s="305"/>
      <c r="D770" s="196"/>
      <c r="E770" s="196"/>
      <c r="F770" s="175" t="s">
        <v>1027</v>
      </c>
      <c r="G770" s="94">
        <f>SUM(G748+G744+G742+G741+G740+G738+G737+G736+G739+G746+G761+G759+G734+G745+G753+G757+G696+G769+G743)</f>
        <v>3649.96</v>
      </c>
      <c r="H770" s="487">
        <f>H734+H737+H738+H739+H740+H741+H742+H743+H744+H745+H746+H748+H753+H757+H759+H761+H696+H769</f>
        <v>2509.679</v>
      </c>
      <c r="I770" s="487">
        <f>I734+I737+I738+I739+I740+I741+I742+I743+I744+I745+I746+I748+I753+I757+I759+I761+I696+I769+I736</f>
        <v>979</v>
      </c>
      <c r="J770" s="403">
        <f>SUM(J734+J722+J710+J704+J698+J696+J687+J680+J677+J675+J689+J669+J753+J757+J769)</f>
        <v>20860.960000000003</v>
      </c>
      <c r="K770" s="497">
        <f>SUM(K734+K722+K710+K704+K698+K696+K687+K680+K677+K675+K689+K669+K753+K757+K769)</f>
        <v>14973.476999999999</v>
      </c>
      <c r="L770" s="584">
        <f>SUM(L734+L722+L710+L704+L698+L696+L687+L680+L677+L675+L689+L669+L753+L757+L769)</f>
        <v>18810</v>
      </c>
    </row>
    <row r="771" spans="1:10" ht="6" customHeight="1" thickBot="1">
      <c r="A771" s="21"/>
      <c r="B771" s="303"/>
      <c r="C771" s="303"/>
      <c r="D771" s="165"/>
      <c r="E771" s="165"/>
      <c r="F771" s="30"/>
      <c r="J771" s="140"/>
    </row>
    <row r="772" spans="1:10" ht="13.5" thickBot="1">
      <c r="A772" s="5">
        <v>9</v>
      </c>
      <c r="B772" s="315"/>
      <c r="C772" s="315"/>
      <c r="D772" s="203"/>
      <c r="E772" s="203"/>
      <c r="F772" s="120" t="s">
        <v>155</v>
      </c>
      <c r="G772" s="401"/>
      <c r="J772" s="140"/>
    </row>
    <row r="773" spans="1:12" ht="12.75">
      <c r="A773" s="138">
        <v>496</v>
      </c>
      <c r="B773" s="306">
        <v>5493</v>
      </c>
      <c r="C773" s="306">
        <v>4341</v>
      </c>
      <c r="D773" s="200"/>
      <c r="E773" s="200"/>
      <c r="F773" s="119" t="s">
        <v>322</v>
      </c>
      <c r="G773" s="64"/>
      <c r="J773" s="141">
        <v>5.5</v>
      </c>
      <c r="K773" s="432">
        <v>5.5</v>
      </c>
      <c r="L773" s="432">
        <v>0</v>
      </c>
    </row>
    <row r="774" spans="1:12" ht="12.75">
      <c r="A774" s="138">
        <v>496</v>
      </c>
      <c r="B774" s="306">
        <v>5194</v>
      </c>
      <c r="C774" s="306">
        <v>4349</v>
      </c>
      <c r="D774" s="200"/>
      <c r="E774" s="200"/>
      <c r="F774" s="119" t="s">
        <v>838</v>
      </c>
      <c r="G774" s="146"/>
      <c r="H774" s="488"/>
      <c r="I774" s="488"/>
      <c r="J774" s="148">
        <v>100</v>
      </c>
      <c r="K774" s="432">
        <v>0</v>
      </c>
      <c r="L774" s="432">
        <v>50</v>
      </c>
    </row>
    <row r="775" spans="1:12" ht="12.75">
      <c r="A775" s="280">
        <v>496</v>
      </c>
      <c r="B775" s="310">
        <v>5169</v>
      </c>
      <c r="C775" s="310">
        <v>4349</v>
      </c>
      <c r="D775" s="87"/>
      <c r="E775" s="87"/>
      <c r="F775" s="63" t="s">
        <v>259</v>
      </c>
      <c r="G775" s="146"/>
      <c r="H775" s="488"/>
      <c r="I775" s="488"/>
      <c r="J775" s="148">
        <v>5</v>
      </c>
      <c r="K775" s="432">
        <v>0.525</v>
      </c>
      <c r="L775" s="432">
        <v>5</v>
      </c>
    </row>
    <row r="776" spans="1:12" ht="12.75">
      <c r="A776" s="280">
        <v>496</v>
      </c>
      <c r="B776" s="310">
        <v>5221</v>
      </c>
      <c r="C776" s="310">
        <v>4349</v>
      </c>
      <c r="D776" s="87"/>
      <c r="E776" s="87"/>
      <c r="F776" s="63" t="s">
        <v>282</v>
      </c>
      <c r="G776" s="146"/>
      <c r="H776" s="488"/>
      <c r="I776" s="488"/>
      <c r="J776" s="148">
        <v>20.6</v>
      </c>
      <c r="K776" s="432">
        <v>20.599</v>
      </c>
      <c r="L776" s="432">
        <v>0</v>
      </c>
    </row>
    <row r="777" spans="1:12" ht="12.75">
      <c r="A777" s="272">
        <v>496</v>
      </c>
      <c r="B777" s="310">
        <v>5222</v>
      </c>
      <c r="C777" s="310">
        <v>4349</v>
      </c>
      <c r="D777" s="87"/>
      <c r="E777" s="87"/>
      <c r="F777" s="63" t="s">
        <v>839</v>
      </c>
      <c r="G777" s="146"/>
      <c r="H777" s="488"/>
      <c r="I777" s="488"/>
      <c r="J777" s="148">
        <v>160.4</v>
      </c>
      <c r="K777" s="432">
        <v>78.4</v>
      </c>
      <c r="L777" s="432">
        <v>181</v>
      </c>
    </row>
    <row r="778" spans="1:12" ht="12.75">
      <c r="A778" s="280">
        <v>496</v>
      </c>
      <c r="B778" s="310">
        <v>5901</v>
      </c>
      <c r="C778" s="310">
        <v>4349</v>
      </c>
      <c r="D778" s="87"/>
      <c r="E778" s="87"/>
      <c r="F778" s="63" t="s">
        <v>846</v>
      </c>
      <c r="G778" s="146"/>
      <c r="H778" s="488"/>
      <c r="I778" s="488"/>
      <c r="J778" s="148">
        <v>110.5</v>
      </c>
      <c r="K778" s="432">
        <v>0</v>
      </c>
      <c r="L778" s="432">
        <v>120</v>
      </c>
    </row>
    <row r="779" spans="1:12" ht="12.75">
      <c r="A779" s="194">
        <v>496</v>
      </c>
      <c r="B779" s="310"/>
      <c r="C779" s="310"/>
      <c r="D779" s="87"/>
      <c r="E779" s="87"/>
      <c r="F779" s="61" t="s">
        <v>840</v>
      </c>
      <c r="G779" s="146"/>
      <c r="H779" s="488"/>
      <c r="I779" s="488"/>
      <c r="J779" s="93">
        <f>SUM(J773:J778)</f>
        <v>402</v>
      </c>
      <c r="K779" s="433">
        <f>SUM(K773:K778)</f>
        <v>105.024</v>
      </c>
      <c r="L779" s="433">
        <f>SUM(L773:L778)</f>
        <v>356</v>
      </c>
    </row>
    <row r="780" spans="1:12" ht="2.25" customHeight="1">
      <c r="A780" s="194"/>
      <c r="B780" s="310"/>
      <c r="C780" s="310"/>
      <c r="D780" s="87"/>
      <c r="E780" s="87"/>
      <c r="F780" s="80"/>
      <c r="G780" s="144"/>
      <c r="H780" s="474"/>
      <c r="I780" s="474"/>
      <c r="J780" s="149"/>
      <c r="K780" s="433"/>
      <c r="L780" s="432"/>
    </row>
    <row r="781" spans="1:10" ht="12.75">
      <c r="A781" s="17">
        <v>497</v>
      </c>
      <c r="B781" s="276">
        <v>2132</v>
      </c>
      <c r="C781" s="276">
        <v>4349</v>
      </c>
      <c r="D781" s="86"/>
      <c r="E781" s="86"/>
      <c r="F781" s="37" t="s">
        <v>375</v>
      </c>
      <c r="G781" s="141">
        <v>25</v>
      </c>
      <c r="H781" s="466">
        <v>6.77</v>
      </c>
      <c r="I781" s="466">
        <v>8</v>
      </c>
      <c r="J781" s="152"/>
    </row>
    <row r="782" spans="1:12" ht="12.75">
      <c r="A782" s="17">
        <v>497</v>
      </c>
      <c r="B782" s="276">
        <v>5137</v>
      </c>
      <c r="C782" s="276">
        <v>4349</v>
      </c>
      <c r="D782" s="86"/>
      <c r="E782" s="86"/>
      <c r="F782" s="37" t="s">
        <v>802</v>
      </c>
      <c r="G782" s="147"/>
      <c r="H782" s="457"/>
      <c r="I782" s="457"/>
      <c r="J782" s="148">
        <v>6</v>
      </c>
      <c r="K782" s="432">
        <v>0</v>
      </c>
      <c r="L782" s="432"/>
    </row>
    <row r="783" spans="1:12" ht="12.75">
      <c r="A783" s="17">
        <v>497</v>
      </c>
      <c r="B783" s="276">
        <v>5139</v>
      </c>
      <c r="C783" s="276">
        <v>4349</v>
      </c>
      <c r="D783" s="86"/>
      <c r="E783" s="86"/>
      <c r="F783" s="37" t="s">
        <v>376</v>
      </c>
      <c r="G783" s="51"/>
      <c r="H783" s="453"/>
      <c r="I783" s="453"/>
      <c r="J783" s="148">
        <v>20</v>
      </c>
      <c r="K783" s="432">
        <v>1.161</v>
      </c>
      <c r="L783" s="432"/>
    </row>
    <row r="784" spans="1:12" ht="12.75">
      <c r="A784" s="17">
        <v>497</v>
      </c>
      <c r="B784" s="276">
        <v>5151</v>
      </c>
      <c r="C784" s="276">
        <v>4349</v>
      </c>
      <c r="D784" s="86"/>
      <c r="E784" s="86"/>
      <c r="F784" s="37" t="s">
        <v>760</v>
      </c>
      <c r="G784" s="51"/>
      <c r="H784" s="453"/>
      <c r="I784" s="453"/>
      <c r="J784" s="148">
        <v>15</v>
      </c>
      <c r="K784" s="432">
        <v>6.016</v>
      </c>
      <c r="L784" s="432"/>
    </row>
    <row r="785" spans="1:12" ht="12.75">
      <c r="A785" s="17">
        <v>497</v>
      </c>
      <c r="B785" s="276">
        <v>5152</v>
      </c>
      <c r="C785" s="276">
        <v>4349</v>
      </c>
      <c r="D785" s="86"/>
      <c r="E785" s="86"/>
      <c r="F785" s="37" t="s">
        <v>747</v>
      </c>
      <c r="G785" s="51"/>
      <c r="H785" s="453"/>
      <c r="I785" s="453"/>
      <c r="J785" s="148">
        <v>35</v>
      </c>
      <c r="K785" s="432">
        <v>23.398</v>
      </c>
      <c r="L785" s="432"/>
    </row>
    <row r="786" spans="1:12" ht="12.75">
      <c r="A786" s="17">
        <v>497</v>
      </c>
      <c r="B786" s="276">
        <v>5154</v>
      </c>
      <c r="C786" s="276">
        <v>4349</v>
      </c>
      <c r="D786" s="86"/>
      <c r="E786" s="86"/>
      <c r="F786" s="37" t="s">
        <v>738</v>
      </c>
      <c r="G786" s="51"/>
      <c r="H786" s="453"/>
      <c r="I786" s="453"/>
      <c r="J786" s="148">
        <v>25</v>
      </c>
      <c r="K786" s="432">
        <v>15.354</v>
      </c>
      <c r="L786" s="432"/>
    </row>
    <row r="787" spans="1:12" ht="12.75">
      <c r="A787" s="17">
        <v>497</v>
      </c>
      <c r="B787" s="276">
        <v>5169</v>
      </c>
      <c r="C787" s="276">
        <v>4349</v>
      </c>
      <c r="D787" s="86"/>
      <c r="E787" s="86"/>
      <c r="F787" s="37" t="s">
        <v>729</v>
      </c>
      <c r="G787" s="51"/>
      <c r="H787" s="453"/>
      <c r="I787" s="453"/>
      <c r="J787" s="148">
        <v>4.5</v>
      </c>
      <c r="K787" s="432">
        <v>0.063</v>
      </c>
      <c r="L787" s="432">
        <v>80</v>
      </c>
    </row>
    <row r="788" spans="1:12" ht="12.75">
      <c r="A788" s="17">
        <v>497</v>
      </c>
      <c r="B788" s="276">
        <v>5171</v>
      </c>
      <c r="C788" s="276">
        <v>4349</v>
      </c>
      <c r="D788" s="86"/>
      <c r="E788" s="86"/>
      <c r="F788" s="37" t="s">
        <v>856</v>
      </c>
      <c r="G788" s="51"/>
      <c r="H788" s="453"/>
      <c r="I788" s="453"/>
      <c r="J788" s="148">
        <v>10.5</v>
      </c>
      <c r="K788" s="432">
        <v>10.5</v>
      </c>
      <c r="L788" s="432"/>
    </row>
    <row r="789" spans="1:12" ht="12.75">
      <c r="A789" s="44">
        <v>497</v>
      </c>
      <c r="B789" s="79"/>
      <c r="C789" s="79"/>
      <c r="D789" s="88"/>
      <c r="E789" s="86"/>
      <c r="F789" s="39" t="s">
        <v>377</v>
      </c>
      <c r="G789" s="91">
        <f>SUM(G781:G787)</f>
        <v>25</v>
      </c>
      <c r="H789" s="433">
        <f>SUM(H781:H787)</f>
        <v>6.77</v>
      </c>
      <c r="I789" s="433">
        <f>SUM(I781:I787)</f>
        <v>8</v>
      </c>
      <c r="J789" s="91">
        <f>SUM(J782:J788)</f>
        <v>116</v>
      </c>
      <c r="K789" s="433">
        <f>SUM(K782:K788)</f>
        <v>56.492000000000004</v>
      </c>
      <c r="L789" s="433">
        <f>SUM(L782:L787)</f>
        <v>80</v>
      </c>
    </row>
    <row r="790" spans="1:12" ht="2.25" customHeight="1">
      <c r="A790" s="44"/>
      <c r="B790" s="79"/>
      <c r="C790" s="79"/>
      <c r="D790" s="88"/>
      <c r="E790" s="86"/>
      <c r="F790" s="39"/>
      <c r="G790" s="91"/>
      <c r="H790" s="433"/>
      <c r="I790" s="462"/>
      <c r="J790" s="173"/>
      <c r="K790" s="434"/>
      <c r="L790" s="434"/>
    </row>
    <row r="791" spans="1:12" ht="12.75">
      <c r="A791" s="44">
        <v>505</v>
      </c>
      <c r="B791" s="79">
        <v>1361</v>
      </c>
      <c r="C791" s="79"/>
      <c r="D791" s="88"/>
      <c r="E791" s="86"/>
      <c r="F791" s="39" t="s">
        <v>896</v>
      </c>
      <c r="G791" s="91">
        <v>0</v>
      </c>
      <c r="H791" s="433">
        <v>0.105</v>
      </c>
      <c r="I791" s="462">
        <v>0</v>
      </c>
      <c r="J791" s="177"/>
      <c r="K791" s="476"/>
      <c r="L791" s="476"/>
    </row>
    <row r="792" spans="1:12" ht="1.5" customHeight="1">
      <c r="A792" s="44"/>
      <c r="B792" s="79"/>
      <c r="C792" s="79"/>
      <c r="D792" s="88"/>
      <c r="E792" s="86"/>
      <c r="F792" s="39"/>
      <c r="G792" s="91"/>
      <c r="H792" s="433"/>
      <c r="I792" s="462"/>
      <c r="J792" s="101"/>
      <c r="K792" s="443"/>
      <c r="L792" s="443"/>
    </row>
    <row r="793" spans="1:12" ht="12.75">
      <c r="A793" s="17">
        <v>515</v>
      </c>
      <c r="B793" s="79">
        <v>4116</v>
      </c>
      <c r="C793" s="79"/>
      <c r="D793" s="88"/>
      <c r="E793" s="86">
        <v>13015</v>
      </c>
      <c r="F793" s="334" t="s">
        <v>323</v>
      </c>
      <c r="G793" s="627">
        <v>0</v>
      </c>
      <c r="H793" s="450">
        <v>1193</v>
      </c>
      <c r="I793" s="549">
        <v>0</v>
      </c>
      <c r="J793" s="51"/>
      <c r="K793" s="453"/>
      <c r="L793" s="453"/>
    </row>
    <row r="794" spans="1:12" ht="12.75">
      <c r="A794" s="17">
        <v>515</v>
      </c>
      <c r="B794" s="79">
        <v>5011</v>
      </c>
      <c r="C794" s="79">
        <v>4349</v>
      </c>
      <c r="D794" s="88"/>
      <c r="E794" s="86">
        <v>13015</v>
      </c>
      <c r="F794" s="33" t="s">
        <v>709</v>
      </c>
      <c r="G794" s="628"/>
      <c r="H794" s="587"/>
      <c r="I794" s="534"/>
      <c r="J794" s="90">
        <v>0</v>
      </c>
      <c r="K794" s="432">
        <v>667.724</v>
      </c>
      <c r="L794" s="432">
        <v>0</v>
      </c>
    </row>
    <row r="795" spans="1:12" ht="12.75">
      <c r="A795" s="17">
        <v>515</v>
      </c>
      <c r="B795" s="79">
        <v>5031</v>
      </c>
      <c r="C795" s="79">
        <v>4349</v>
      </c>
      <c r="D795" s="88"/>
      <c r="E795" s="86">
        <v>13015</v>
      </c>
      <c r="F795" s="33" t="s">
        <v>946</v>
      </c>
      <c r="G795" s="51"/>
      <c r="H795" s="453"/>
      <c r="I795" s="457"/>
      <c r="J795" s="90">
        <v>0</v>
      </c>
      <c r="K795" s="432">
        <v>166.931</v>
      </c>
      <c r="L795" s="432">
        <v>0</v>
      </c>
    </row>
    <row r="796" spans="1:12" ht="12.75">
      <c r="A796" s="17">
        <v>515</v>
      </c>
      <c r="B796" s="79">
        <v>5032</v>
      </c>
      <c r="C796" s="79">
        <v>4349</v>
      </c>
      <c r="D796" s="88"/>
      <c r="E796" s="86">
        <v>13015</v>
      </c>
      <c r="F796" s="33" t="s">
        <v>947</v>
      </c>
      <c r="G796" s="629"/>
      <c r="H796" s="588"/>
      <c r="I796" s="485"/>
      <c r="J796" s="90">
        <v>0</v>
      </c>
      <c r="K796" s="432">
        <v>60.095</v>
      </c>
      <c r="L796" s="432">
        <v>0</v>
      </c>
    </row>
    <row r="797" spans="1:12" ht="12.75">
      <c r="A797" s="44">
        <v>515</v>
      </c>
      <c r="B797" s="79"/>
      <c r="C797" s="79"/>
      <c r="D797" s="88"/>
      <c r="E797" s="86"/>
      <c r="F797" s="39" t="s">
        <v>945</v>
      </c>
      <c r="G797" s="337">
        <f>G793</f>
        <v>0</v>
      </c>
      <c r="H797" s="436">
        <f>H793</f>
        <v>1193</v>
      </c>
      <c r="I797" s="514">
        <f>I793</f>
        <v>0</v>
      </c>
      <c r="J797" s="91">
        <f>SUM(J794:J796)</f>
        <v>0</v>
      </c>
      <c r="K797" s="433">
        <f>SUM(K794:K796)</f>
        <v>894.7500000000001</v>
      </c>
      <c r="L797" s="433">
        <f>SUM(L794:L796)</f>
        <v>0</v>
      </c>
    </row>
    <row r="798" spans="1:12" ht="2.25" customHeight="1">
      <c r="A798" s="44"/>
      <c r="B798" s="79"/>
      <c r="C798" s="79"/>
      <c r="D798" s="88"/>
      <c r="E798" s="86"/>
      <c r="F798" s="39"/>
      <c r="G798" s="142"/>
      <c r="H798" s="462"/>
      <c r="I798" s="462"/>
      <c r="J798" s="149"/>
      <c r="K798" s="433"/>
      <c r="L798" s="432"/>
    </row>
    <row r="799" spans="1:10" ht="12" customHeight="1">
      <c r="A799" s="17">
        <v>521</v>
      </c>
      <c r="B799" s="79">
        <v>2324</v>
      </c>
      <c r="C799" s="79">
        <v>4349</v>
      </c>
      <c r="D799" s="88"/>
      <c r="E799" s="86"/>
      <c r="F799" s="33" t="s">
        <v>967</v>
      </c>
      <c r="G799" s="154">
        <v>0</v>
      </c>
      <c r="H799" s="466">
        <v>0</v>
      </c>
      <c r="I799" s="466">
        <v>0</v>
      </c>
      <c r="J799" s="152"/>
    </row>
    <row r="800" spans="1:12" ht="13.5" customHeight="1">
      <c r="A800" s="17">
        <v>521</v>
      </c>
      <c r="B800" s="79">
        <v>5151</v>
      </c>
      <c r="C800" s="286">
        <v>4349</v>
      </c>
      <c r="D800" s="217"/>
      <c r="E800" s="86"/>
      <c r="F800" s="33" t="s">
        <v>1055</v>
      </c>
      <c r="G800" s="151"/>
      <c r="H800" s="463"/>
      <c r="I800" s="463"/>
      <c r="J800" s="148">
        <v>5</v>
      </c>
      <c r="K800" s="432">
        <v>0.9</v>
      </c>
      <c r="L800" s="432">
        <v>14</v>
      </c>
    </row>
    <row r="801" spans="1:12" ht="12" customHeight="1">
      <c r="A801" s="17">
        <v>521</v>
      </c>
      <c r="B801" s="79">
        <v>5152</v>
      </c>
      <c r="C801" s="286">
        <v>4349</v>
      </c>
      <c r="D801" s="217"/>
      <c r="E801" s="86"/>
      <c r="F801" s="33" t="s">
        <v>1056</v>
      </c>
      <c r="G801" s="151"/>
      <c r="H801" s="463"/>
      <c r="I801" s="463"/>
      <c r="J801" s="148">
        <v>12</v>
      </c>
      <c r="K801" s="432">
        <v>6.891</v>
      </c>
      <c r="L801" s="432"/>
    </row>
    <row r="802" spans="1:12" ht="12" customHeight="1">
      <c r="A802" s="17">
        <v>521</v>
      </c>
      <c r="B802" s="79">
        <v>5154</v>
      </c>
      <c r="C802" s="286">
        <v>4349</v>
      </c>
      <c r="D802" s="217"/>
      <c r="E802" s="86"/>
      <c r="F802" s="33" t="s">
        <v>1045</v>
      </c>
      <c r="G802" s="151"/>
      <c r="H802" s="463"/>
      <c r="I802" s="463"/>
      <c r="J802" s="148">
        <v>1</v>
      </c>
      <c r="K802" s="432">
        <v>0.3</v>
      </c>
      <c r="L802" s="432"/>
    </row>
    <row r="803" spans="1:12" ht="12" customHeight="1">
      <c r="A803" s="44">
        <v>521</v>
      </c>
      <c r="B803" s="79"/>
      <c r="C803" s="286"/>
      <c r="D803" s="217"/>
      <c r="E803" s="86"/>
      <c r="F803" s="39" t="s">
        <v>55</v>
      </c>
      <c r="G803" s="142">
        <v>0</v>
      </c>
      <c r="H803" s="462">
        <f>SUM(H799:H802)</f>
        <v>0</v>
      </c>
      <c r="I803" s="462">
        <f>SUM(I799:I802)</f>
        <v>0</v>
      </c>
      <c r="J803" s="173">
        <f>SUM(J800:J802)</f>
        <v>18</v>
      </c>
      <c r="K803" s="433">
        <f>SUM(K800:K802)</f>
        <v>8.091000000000001</v>
      </c>
      <c r="L803" s="433">
        <f>SUM(L800:L802)</f>
        <v>14</v>
      </c>
    </row>
    <row r="804" spans="1:12" ht="2.25" customHeight="1">
      <c r="A804" s="44"/>
      <c r="B804" s="79"/>
      <c r="C804" s="286"/>
      <c r="D804" s="217"/>
      <c r="E804" s="86"/>
      <c r="F804" s="39"/>
      <c r="G804" s="142"/>
      <c r="H804" s="462"/>
      <c r="I804" s="462"/>
      <c r="J804" s="149"/>
      <c r="K804" s="433"/>
      <c r="L804" s="432"/>
    </row>
    <row r="805" spans="1:10" ht="12.75" customHeight="1">
      <c r="A805" s="44">
        <v>546</v>
      </c>
      <c r="B805" s="79">
        <v>2229</v>
      </c>
      <c r="C805" s="286">
        <v>6409</v>
      </c>
      <c r="D805" s="217"/>
      <c r="E805" s="86"/>
      <c r="F805" s="39" t="s">
        <v>1032</v>
      </c>
      <c r="G805" s="91">
        <v>0</v>
      </c>
      <c r="H805" s="433">
        <v>0.2</v>
      </c>
      <c r="I805" s="433">
        <v>0</v>
      </c>
      <c r="J805" s="152"/>
    </row>
    <row r="806" spans="1:10" ht="13.5" customHeight="1">
      <c r="A806" s="44">
        <v>548</v>
      </c>
      <c r="B806" s="276">
        <v>2329</v>
      </c>
      <c r="C806" s="286">
        <v>3569</v>
      </c>
      <c r="D806" s="217"/>
      <c r="E806" s="86"/>
      <c r="F806" s="39" t="s">
        <v>183</v>
      </c>
      <c r="G806" s="142">
        <v>1</v>
      </c>
      <c r="H806" s="462">
        <v>0.608</v>
      </c>
      <c r="I806" s="462">
        <v>1</v>
      </c>
      <c r="J806" s="152"/>
    </row>
    <row r="807" spans="1:12" ht="12.75" customHeight="1">
      <c r="A807" s="44">
        <v>550</v>
      </c>
      <c r="B807" s="79">
        <v>5194</v>
      </c>
      <c r="C807" s="286">
        <v>4399</v>
      </c>
      <c r="D807" s="217"/>
      <c r="E807" s="86"/>
      <c r="F807" s="39" t="s">
        <v>172</v>
      </c>
      <c r="G807" s="51"/>
      <c r="H807" s="453"/>
      <c r="I807" s="453"/>
      <c r="J807" s="149">
        <v>40</v>
      </c>
      <c r="K807" s="433">
        <v>0.381</v>
      </c>
      <c r="L807" s="433">
        <v>40</v>
      </c>
    </row>
    <row r="808" spans="1:10" ht="14.25" customHeight="1">
      <c r="A808" s="44">
        <v>557</v>
      </c>
      <c r="B808" s="79">
        <v>2321</v>
      </c>
      <c r="C808" s="286">
        <v>4357</v>
      </c>
      <c r="D808" s="217"/>
      <c r="E808" s="86"/>
      <c r="F808" s="39" t="s">
        <v>563</v>
      </c>
      <c r="G808" s="231">
        <v>0</v>
      </c>
      <c r="H808" s="462">
        <v>158.5</v>
      </c>
      <c r="I808" s="462">
        <v>0</v>
      </c>
      <c r="J808" s="152"/>
    </row>
    <row r="809" spans="1:10" ht="2.25" customHeight="1">
      <c r="A809" s="44"/>
      <c r="B809" s="79"/>
      <c r="C809" s="286"/>
      <c r="D809" s="217"/>
      <c r="E809" s="86"/>
      <c r="F809" s="39"/>
      <c r="G809" s="343"/>
      <c r="H809" s="432"/>
      <c r="I809" s="432"/>
      <c r="J809" s="152"/>
    </row>
    <row r="810" spans="1:10" ht="12.75" customHeight="1">
      <c r="A810" s="44">
        <v>581</v>
      </c>
      <c r="B810" s="79">
        <v>2229</v>
      </c>
      <c r="C810" s="286">
        <v>6409</v>
      </c>
      <c r="D810" s="217"/>
      <c r="E810" s="86"/>
      <c r="F810" s="39" t="s">
        <v>965</v>
      </c>
      <c r="G810" s="231">
        <v>221</v>
      </c>
      <c r="H810" s="462">
        <v>221.505</v>
      </c>
      <c r="I810" s="462">
        <v>0</v>
      </c>
      <c r="J810" s="360"/>
    </row>
    <row r="811" spans="1:12" ht="12.75" customHeight="1">
      <c r="A811" s="44">
        <v>581</v>
      </c>
      <c r="B811" s="79">
        <v>5221</v>
      </c>
      <c r="C811" s="286">
        <v>4357</v>
      </c>
      <c r="D811" s="217"/>
      <c r="E811" s="86"/>
      <c r="F811" s="39" t="s">
        <v>404</v>
      </c>
      <c r="G811" s="51"/>
      <c r="H811" s="453"/>
      <c r="I811" s="615"/>
      <c r="J811" s="155">
        <v>3346</v>
      </c>
      <c r="K811" s="433">
        <v>3346</v>
      </c>
      <c r="L811" s="433">
        <v>1200</v>
      </c>
    </row>
    <row r="812" spans="1:12" ht="12.75" customHeight="1">
      <c r="A812" s="44">
        <v>581</v>
      </c>
      <c r="B812" s="79">
        <v>5221</v>
      </c>
      <c r="C812" s="286">
        <v>4357</v>
      </c>
      <c r="D812" s="217"/>
      <c r="E812" s="86"/>
      <c r="F812" s="39" t="s">
        <v>508</v>
      </c>
      <c r="G812" s="51"/>
      <c r="H812" s="453"/>
      <c r="I812" s="615"/>
      <c r="J812" s="155">
        <v>0</v>
      </c>
      <c r="K812" s="433">
        <v>0</v>
      </c>
      <c r="L812" s="433">
        <v>2146</v>
      </c>
    </row>
    <row r="813" spans="1:12" ht="2.25" customHeight="1">
      <c r="A813" s="44"/>
      <c r="B813" s="79"/>
      <c r="C813" s="286"/>
      <c r="D813" s="217"/>
      <c r="E813" s="86"/>
      <c r="F813" s="39"/>
      <c r="G813" s="90"/>
      <c r="H813" s="432"/>
      <c r="I813" s="432"/>
      <c r="J813" s="149"/>
      <c r="K813" s="433"/>
      <c r="L813" s="432"/>
    </row>
    <row r="814" spans="1:10" ht="12" customHeight="1">
      <c r="A814" s="17">
        <v>584</v>
      </c>
      <c r="B814" s="79">
        <v>2229</v>
      </c>
      <c r="C814" s="286">
        <v>4349</v>
      </c>
      <c r="D814" s="217"/>
      <c r="E814" s="86"/>
      <c r="F814" s="79" t="s">
        <v>966</v>
      </c>
      <c r="G814" s="141">
        <v>0</v>
      </c>
      <c r="H814" s="466">
        <v>0</v>
      </c>
      <c r="I814" s="466">
        <v>0</v>
      </c>
      <c r="J814" s="152"/>
    </row>
    <row r="815" spans="1:12" ht="12" customHeight="1">
      <c r="A815" s="17">
        <v>584</v>
      </c>
      <c r="B815" s="79">
        <v>5901</v>
      </c>
      <c r="C815" s="286">
        <v>4349</v>
      </c>
      <c r="D815" s="217"/>
      <c r="E815" s="86"/>
      <c r="F815" s="33" t="s">
        <v>292</v>
      </c>
      <c r="G815" s="147"/>
      <c r="H815" s="457"/>
      <c r="I815" s="457"/>
      <c r="J815" s="148">
        <v>29</v>
      </c>
      <c r="K815" s="432">
        <v>0</v>
      </c>
      <c r="L815" s="432">
        <v>1300</v>
      </c>
    </row>
    <row r="816" spans="1:12" ht="12.75" customHeight="1">
      <c r="A816" s="17">
        <v>584</v>
      </c>
      <c r="B816" s="276">
        <v>5213</v>
      </c>
      <c r="C816" s="286">
        <v>4349</v>
      </c>
      <c r="D816" s="217"/>
      <c r="E816" s="86"/>
      <c r="F816" s="79" t="s">
        <v>673</v>
      </c>
      <c r="G816" s="151"/>
      <c r="H816" s="463"/>
      <c r="I816" s="463"/>
      <c r="J816" s="148">
        <v>100</v>
      </c>
      <c r="K816" s="432">
        <v>100</v>
      </c>
      <c r="L816" s="432"/>
    </row>
    <row r="817" spans="1:12" ht="12.75" customHeight="1">
      <c r="A817" s="17">
        <v>584</v>
      </c>
      <c r="B817" s="276">
        <v>5221</v>
      </c>
      <c r="C817" s="286">
        <v>4349</v>
      </c>
      <c r="D817" s="217"/>
      <c r="E817" s="86"/>
      <c r="F817" s="79" t="s">
        <v>558</v>
      </c>
      <c r="G817" s="151"/>
      <c r="H817" s="463"/>
      <c r="I817" s="463"/>
      <c r="J817" s="148">
        <v>624</v>
      </c>
      <c r="K817" s="432">
        <v>624</v>
      </c>
      <c r="L817" s="432"/>
    </row>
    <row r="818" spans="1:12" ht="12.75" customHeight="1">
      <c r="A818" s="17">
        <v>584</v>
      </c>
      <c r="B818" s="276">
        <v>5222</v>
      </c>
      <c r="C818" s="286">
        <v>4349</v>
      </c>
      <c r="D818" s="217"/>
      <c r="E818" s="86"/>
      <c r="F818" s="79" t="s">
        <v>559</v>
      </c>
      <c r="G818" s="151"/>
      <c r="H818" s="463"/>
      <c r="I818" s="463"/>
      <c r="J818" s="148">
        <v>296</v>
      </c>
      <c r="K818" s="432">
        <v>296</v>
      </c>
      <c r="L818" s="432"/>
    </row>
    <row r="819" spans="1:12" ht="12.75" customHeight="1">
      <c r="A819" s="17">
        <v>584</v>
      </c>
      <c r="B819" s="276">
        <v>5223</v>
      </c>
      <c r="C819" s="286">
        <v>4349</v>
      </c>
      <c r="D819" s="217"/>
      <c r="E819" s="86"/>
      <c r="F819" s="79" t="s">
        <v>560</v>
      </c>
      <c r="G819" s="151"/>
      <c r="H819" s="463"/>
      <c r="I819" s="463"/>
      <c r="J819" s="148">
        <v>32</v>
      </c>
      <c r="K819" s="432">
        <v>32</v>
      </c>
      <c r="L819" s="432"/>
    </row>
    <row r="820" spans="1:12" ht="12.75" customHeight="1">
      <c r="A820" s="17">
        <v>584</v>
      </c>
      <c r="B820" s="276">
        <v>5339</v>
      </c>
      <c r="C820" s="286">
        <v>4349</v>
      </c>
      <c r="D820" s="217"/>
      <c r="E820" s="86"/>
      <c r="F820" s="79" t="s">
        <v>562</v>
      </c>
      <c r="G820" s="151"/>
      <c r="H820" s="463"/>
      <c r="I820" s="463"/>
      <c r="J820" s="148">
        <v>119</v>
      </c>
      <c r="K820" s="432">
        <v>119</v>
      </c>
      <c r="L820" s="432"/>
    </row>
    <row r="821" spans="1:12" ht="12.75">
      <c r="A821" s="67">
        <v>584</v>
      </c>
      <c r="B821" s="316"/>
      <c r="C821" s="310"/>
      <c r="D821" s="87"/>
      <c r="E821" s="87"/>
      <c r="F821" s="80" t="s">
        <v>217</v>
      </c>
      <c r="G821" s="91">
        <f>SUM(G814:G816)</f>
        <v>0</v>
      </c>
      <c r="H821" s="433">
        <f>SUM(H814:H820)</f>
        <v>0</v>
      </c>
      <c r="I821" s="433">
        <f>SUM(I814:I820)</f>
        <v>0</v>
      </c>
      <c r="J821" s="93">
        <f>SUM(J815:J820)</f>
        <v>1200</v>
      </c>
      <c r="K821" s="433">
        <f>SUM(K815:K820)</f>
        <v>1171</v>
      </c>
      <c r="L821" s="433">
        <f>SUM(L815:L820)</f>
        <v>1300</v>
      </c>
    </row>
    <row r="822" spans="1:12" ht="1.5" customHeight="1">
      <c r="A822" s="67"/>
      <c r="B822" s="316"/>
      <c r="C822" s="310"/>
      <c r="D822" s="87"/>
      <c r="E822" s="87"/>
      <c r="F822" s="80"/>
      <c r="G822" s="91"/>
      <c r="H822" s="433"/>
      <c r="I822" s="433"/>
      <c r="J822" s="149"/>
      <c r="K822" s="433"/>
      <c r="L822" s="432"/>
    </row>
    <row r="823" spans="1:12" ht="12.75" customHeight="1">
      <c r="A823" s="67">
        <v>587</v>
      </c>
      <c r="B823" s="363">
        <v>5169</v>
      </c>
      <c r="C823" s="310">
        <v>4378</v>
      </c>
      <c r="D823" s="87"/>
      <c r="E823" s="87"/>
      <c r="F823" s="80" t="s">
        <v>564</v>
      </c>
      <c r="G823" s="101"/>
      <c r="H823" s="443"/>
      <c r="I823" s="443"/>
      <c r="J823" s="155">
        <v>10</v>
      </c>
      <c r="K823" s="433">
        <v>4.2</v>
      </c>
      <c r="L823" s="433">
        <v>10</v>
      </c>
    </row>
    <row r="824" spans="1:12" ht="12.75" customHeight="1">
      <c r="A824" s="67">
        <v>587</v>
      </c>
      <c r="B824" s="363">
        <v>5139</v>
      </c>
      <c r="C824" s="310">
        <v>4378</v>
      </c>
      <c r="D824" s="87"/>
      <c r="E824" s="87"/>
      <c r="F824" s="80" t="s">
        <v>201</v>
      </c>
      <c r="G824" s="101"/>
      <c r="H824" s="443"/>
      <c r="I824" s="443"/>
      <c r="J824" s="155">
        <v>3</v>
      </c>
      <c r="K824" s="433">
        <v>1.451</v>
      </c>
      <c r="L824" s="433">
        <v>4</v>
      </c>
    </row>
    <row r="825" spans="1:12" ht="1.5" customHeight="1">
      <c r="A825" s="67"/>
      <c r="B825" s="316"/>
      <c r="C825" s="310"/>
      <c r="D825" s="87"/>
      <c r="E825" s="87"/>
      <c r="F825" s="80"/>
      <c r="G825" s="91"/>
      <c r="H825" s="433"/>
      <c r="I825" s="433"/>
      <c r="J825" s="289"/>
      <c r="K825" s="434"/>
      <c r="L825" s="450"/>
    </row>
    <row r="826" spans="1:12" ht="12.75" customHeight="1">
      <c r="A826" s="60">
        <v>957</v>
      </c>
      <c r="B826" s="363">
        <v>4116</v>
      </c>
      <c r="C826" s="310"/>
      <c r="D826" s="87"/>
      <c r="E826" s="87">
        <v>4428</v>
      </c>
      <c r="F826" s="63" t="s">
        <v>445</v>
      </c>
      <c r="G826" s="90">
        <v>175</v>
      </c>
      <c r="H826" s="432">
        <v>175</v>
      </c>
      <c r="I826" s="466">
        <v>0</v>
      </c>
      <c r="J826" s="524"/>
      <c r="K826" s="525"/>
      <c r="L826" s="525"/>
    </row>
    <row r="827" spans="1:12" ht="12.75">
      <c r="A827" s="238">
        <v>957</v>
      </c>
      <c r="B827" s="363">
        <v>5011</v>
      </c>
      <c r="C827" s="310">
        <v>4378</v>
      </c>
      <c r="D827" s="87"/>
      <c r="E827" s="87"/>
      <c r="F827" s="63" t="s">
        <v>424</v>
      </c>
      <c r="G827" s="51"/>
      <c r="H827" s="453"/>
      <c r="I827" s="453"/>
      <c r="J827" s="178">
        <v>139.38</v>
      </c>
      <c r="K827" s="451">
        <v>98.623</v>
      </c>
      <c r="L827" s="432">
        <v>0</v>
      </c>
    </row>
    <row r="828" spans="1:12" ht="12.75">
      <c r="A828" s="238">
        <v>957</v>
      </c>
      <c r="B828" s="363">
        <v>5011</v>
      </c>
      <c r="C828" s="310">
        <v>4378</v>
      </c>
      <c r="D828" s="87"/>
      <c r="E828" s="87">
        <v>4428</v>
      </c>
      <c r="F828" s="63" t="s">
        <v>427</v>
      </c>
      <c r="G828" s="51"/>
      <c r="H828" s="453"/>
      <c r="I828" s="453"/>
      <c r="J828" s="178">
        <v>130.6</v>
      </c>
      <c r="K828" s="432">
        <v>92.396</v>
      </c>
      <c r="L828" s="432">
        <v>0</v>
      </c>
    </row>
    <row r="829" spans="1:12" ht="12.75">
      <c r="A829" s="238">
        <v>957</v>
      </c>
      <c r="B829" s="363">
        <v>5031</v>
      </c>
      <c r="C829" s="310">
        <v>4378</v>
      </c>
      <c r="D829" s="87"/>
      <c r="E829" s="87"/>
      <c r="F829" s="63" t="s">
        <v>429</v>
      </c>
      <c r="G829" s="51"/>
      <c r="H829" s="453"/>
      <c r="I829" s="453"/>
      <c r="J829" s="178">
        <v>34.85</v>
      </c>
      <c r="K829" s="432">
        <v>24.657</v>
      </c>
      <c r="L829" s="432">
        <v>0</v>
      </c>
    </row>
    <row r="830" spans="1:12" ht="12.75">
      <c r="A830" s="238">
        <v>957</v>
      </c>
      <c r="B830" s="363">
        <v>5031</v>
      </c>
      <c r="C830" s="310">
        <v>4378</v>
      </c>
      <c r="D830" s="87"/>
      <c r="E830" s="87">
        <v>4428</v>
      </c>
      <c r="F830" s="63" t="s">
        <v>343</v>
      </c>
      <c r="G830" s="51"/>
      <c r="H830" s="453"/>
      <c r="I830" s="453"/>
      <c r="J830" s="178">
        <v>32.65</v>
      </c>
      <c r="K830" s="432">
        <v>23.1</v>
      </c>
      <c r="L830" s="432">
        <v>0</v>
      </c>
    </row>
    <row r="831" spans="1:12" ht="12.75">
      <c r="A831" s="238">
        <v>957</v>
      </c>
      <c r="B831" s="363">
        <v>5032</v>
      </c>
      <c r="C831" s="310">
        <v>4378</v>
      </c>
      <c r="D831" s="87"/>
      <c r="E831" s="87"/>
      <c r="F831" s="63" t="s">
        <v>430</v>
      </c>
      <c r="G831" s="51"/>
      <c r="H831" s="453"/>
      <c r="I831" s="453"/>
      <c r="J831" s="178">
        <v>12.54</v>
      </c>
      <c r="K831" s="432">
        <v>8.875</v>
      </c>
      <c r="L831" s="432">
        <v>0</v>
      </c>
    </row>
    <row r="832" spans="1:12" ht="12.75">
      <c r="A832" s="238">
        <v>957</v>
      </c>
      <c r="B832" s="363">
        <v>5032</v>
      </c>
      <c r="C832" s="310">
        <v>4378</v>
      </c>
      <c r="D832" s="87"/>
      <c r="E832" s="87">
        <v>4428</v>
      </c>
      <c r="F832" s="63" t="s">
        <v>431</v>
      </c>
      <c r="G832" s="51"/>
      <c r="H832" s="453"/>
      <c r="I832" s="453"/>
      <c r="J832" s="178">
        <v>11.75</v>
      </c>
      <c r="K832" s="432">
        <v>8.314</v>
      </c>
      <c r="L832" s="432">
        <v>0</v>
      </c>
    </row>
    <row r="833" spans="1:12" ht="12.75">
      <c r="A833" s="67"/>
      <c r="B833" s="316"/>
      <c r="C833" s="310"/>
      <c r="D833" s="87"/>
      <c r="E833" s="87"/>
      <c r="F833" s="61" t="s">
        <v>482</v>
      </c>
      <c r="G833" s="91">
        <f>SUM(G826:G832)</f>
        <v>175</v>
      </c>
      <c r="H833" s="433">
        <f>SUM(H826:H832)</f>
        <v>175</v>
      </c>
      <c r="I833" s="433">
        <f>SUM(I826:I832)</f>
        <v>0</v>
      </c>
      <c r="J833" s="93">
        <f>SUM(J827:J832)</f>
        <v>361.77000000000004</v>
      </c>
      <c r="K833" s="433">
        <f>SUM(K827:K832)</f>
        <v>255.965</v>
      </c>
      <c r="L833" s="433">
        <f>SUM(L827:L832)</f>
        <v>0</v>
      </c>
    </row>
    <row r="834" spans="1:12" ht="1.5" customHeight="1">
      <c r="A834" s="23"/>
      <c r="B834" s="332"/>
      <c r="C834" s="322"/>
      <c r="D834" s="164"/>
      <c r="E834" s="164"/>
      <c r="F834" s="172"/>
      <c r="G834" s="91"/>
      <c r="H834" s="433"/>
      <c r="I834" s="433"/>
      <c r="J834" s="149"/>
      <c r="K834" s="433"/>
      <c r="L834" s="432"/>
    </row>
    <row r="835" spans="1:12" ht="12.75">
      <c r="A835" s="238">
        <v>962</v>
      </c>
      <c r="B835" s="363">
        <v>5011</v>
      </c>
      <c r="C835" s="310">
        <v>4378</v>
      </c>
      <c r="D835" s="87"/>
      <c r="E835" s="87"/>
      <c r="F835" s="63" t="s">
        <v>424</v>
      </c>
      <c r="G835" s="51"/>
      <c r="H835" s="453"/>
      <c r="I835" s="453"/>
      <c r="J835" s="410">
        <v>21.7</v>
      </c>
      <c r="K835" s="432">
        <v>21.656</v>
      </c>
      <c r="L835" s="432">
        <v>0</v>
      </c>
    </row>
    <row r="836" spans="1:12" ht="12.75">
      <c r="A836" s="238">
        <v>962</v>
      </c>
      <c r="B836" s="363">
        <v>5031</v>
      </c>
      <c r="C836" s="310">
        <v>4378</v>
      </c>
      <c r="D836" s="87"/>
      <c r="E836" s="87"/>
      <c r="F836" s="63" t="s">
        <v>429</v>
      </c>
      <c r="G836" s="51"/>
      <c r="H836" s="453"/>
      <c r="I836" s="453"/>
      <c r="J836" s="410">
        <v>5.5</v>
      </c>
      <c r="K836" s="432">
        <v>5.414</v>
      </c>
      <c r="L836" s="432">
        <v>0</v>
      </c>
    </row>
    <row r="837" spans="1:12" ht="12.75">
      <c r="A837" s="238">
        <v>962</v>
      </c>
      <c r="B837" s="363">
        <v>5032</v>
      </c>
      <c r="C837" s="310">
        <v>4378</v>
      </c>
      <c r="D837" s="87"/>
      <c r="E837" s="87"/>
      <c r="F837" s="63" t="s">
        <v>430</v>
      </c>
      <c r="G837" s="51"/>
      <c r="H837" s="453"/>
      <c r="I837" s="453"/>
      <c r="J837" s="410">
        <v>2</v>
      </c>
      <c r="K837" s="432">
        <v>1.949</v>
      </c>
      <c r="L837" s="432">
        <v>0</v>
      </c>
    </row>
    <row r="838" spans="1:12" ht="13.5" thickBot="1">
      <c r="A838" s="67"/>
      <c r="B838" s="316"/>
      <c r="C838" s="310"/>
      <c r="D838" s="87"/>
      <c r="E838" s="87"/>
      <c r="F838" s="62" t="s">
        <v>434</v>
      </c>
      <c r="G838" s="101"/>
      <c r="H838" s="443"/>
      <c r="I838" s="443"/>
      <c r="J838" s="241">
        <f>SUM(J835:J837)</f>
        <v>29.2</v>
      </c>
      <c r="K838" s="434">
        <f>SUM(K835:K837)</f>
        <v>29.019000000000002</v>
      </c>
      <c r="L838" s="434">
        <f>L835+L836+L837</f>
        <v>0</v>
      </c>
    </row>
    <row r="839" spans="1:12" ht="13.5" thickBot="1">
      <c r="A839" s="4"/>
      <c r="B839" s="305"/>
      <c r="C839" s="305"/>
      <c r="D839" s="196"/>
      <c r="E839" s="196"/>
      <c r="F839" s="15" t="s">
        <v>920</v>
      </c>
      <c r="G839" s="94">
        <f>SUM(G806+G789+G805+G803+G821+G808+G838+G810+G833+G797)</f>
        <v>422</v>
      </c>
      <c r="H839" s="487">
        <f>H789+H791+H803+H805+H806+H808+H810+H821+H838+H833+H797</f>
        <v>1755.688</v>
      </c>
      <c r="I839" s="487">
        <f>I789+I791+I803+I805+I806+I808+I810+I821+I838+I833+I797</f>
        <v>9</v>
      </c>
      <c r="J839" s="403">
        <f>SUM(J833+J821+J807+J803+J789+J779+J838+J811+J823+J824+J797)</f>
        <v>5525.969999999999</v>
      </c>
      <c r="K839" s="497">
        <f>SUM(K833+K821+K807+K803+K789+K779+K838+K811+K823+K824+K797)</f>
        <v>5872.373</v>
      </c>
      <c r="L839" s="584">
        <f>SUM(L833+L821+L807+L803+L789+L779+L838+L811+L812+L823+L824+L797)</f>
        <v>5150</v>
      </c>
    </row>
    <row r="840" spans="1:10" ht="3" customHeight="1" thickBot="1">
      <c r="A840" s="19"/>
      <c r="B840" s="317"/>
      <c r="C840" s="317"/>
      <c r="D840" s="181"/>
      <c r="E840" s="181"/>
      <c r="J840" s="140"/>
    </row>
    <row r="841" spans="1:10" ht="13.5" thickBot="1">
      <c r="A841" s="511">
        <v>10</v>
      </c>
      <c r="B841" s="296"/>
      <c r="C841" s="512"/>
      <c r="D841" s="161"/>
      <c r="E841" s="533"/>
      <c r="F841" s="10" t="s">
        <v>659</v>
      </c>
      <c r="G841" s="401"/>
      <c r="J841" s="140"/>
    </row>
    <row r="842" spans="1:10" ht="12.75">
      <c r="A842" s="134">
        <v>606</v>
      </c>
      <c r="B842" s="306">
        <v>2132</v>
      </c>
      <c r="C842" s="306">
        <v>2219</v>
      </c>
      <c r="D842" s="174"/>
      <c r="E842" s="174"/>
      <c r="F842" s="135" t="s">
        <v>276</v>
      </c>
      <c r="G842" s="337">
        <v>40.71</v>
      </c>
      <c r="H842" s="433">
        <v>102.6</v>
      </c>
      <c r="I842" s="461">
        <v>30</v>
      </c>
      <c r="J842" s="140"/>
    </row>
    <row r="843" spans="1:12" ht="12.75">
      <c r="A843" s="139">
        <v>607</v>
      </c>
      <c r="B843" s="306">
        <v>5169</v>
      </c>
      <c r="C843" s="306">
        <v>2212</v>
      </c>
      <c r="D843" s="200"/>
      <c r="E843" s="174"/>
      <c r="F843" s="135" t="s">
        <v>390</v>
      </c>
      <c r="G843" s="147"/>
      <c r="H843" s="457"/>
      <c r="I843" s="457"/>
      <c r="J843" s="142">
        <v>490</v>
      </c>
      <c r="K843" s="433">
        <v>392.04</v>
      </c>
      <c r="L843" s="433">
        <v>490</v>
      </c>
    </row>
    <row r="844" spans="1:12" ht="12.75">
      <c r="A844" s="46">
        <v>608</v>
      </c>
      <c r="B844" s="304">
        <v>5169</v>
      </c>
      <c r="C844" s="304">
        <v>2219</v>
      </c>
      <c r="D844" s="197"/>
      <c r="E844" s="197"/>
      <c r="F844" s="118" t="s">
        <v>381</v>
      </c>
      <c r="G844" s="51"/>
      <c r="H844" s="453"/>
      <c r="I844" s="453"/>
      <c r="J844" s="142">
        <v>3200</v>
      </c>
      <c r="K844" s="433">
        <v>2626.598</v>
      </c>
      <c r="L844" s="433">
        <v>3300</v>
      </c>
    </row>
    <row r="845" spans="1:12" ht="1.5" customHeight="1">
      <c r="A845" s="46"/>
      <c r="B845" s="304"/>
      <c r="C845" s="304"/>
      <c r="D845" s="197"/>
      <c r="E845" s="197"/>
      <c r="F845" s="118"/>
      <c r="G845" s="51"/>
      <c r="H845" s="453"/>
      <c r="I845" s="453"/>
      <c r="J845" s="142"/>
      <c r="K845" s="433"/>
      <c r="L845" s="432"/>
    </row>
    <row r="846" spans="1:12" ht="12.75">
      <c r="A846" s="44">
        <v>609</v>
      </c>
      <c r="B846" s="276">
        <v>5166</v>
      </c>
      <c r="C846" s="276">
        <v>2219</v>
      </c>
      <c r="D846" s="86"/>
      <c r="E846" s="86"/>
      <c r="F846" s="39" t="s">
        <v>593</v>
      </c>
      <c r="G846" s="51"/>
      <c r="H846" s="453"/>
      <c r="I846" s="453"/>
      <c r="J846" s="142">
        <v>300</v>
      </c>
      <c r="K846" s="433">
        <v>42.69</v>
      </c>
      <c r="L846" s="433">
        <v>300</v>
      </c>
    </row>
    <row r="847" spans="1:12" ht="12.75">
      <c r="A847" s="44">
        <v>609</v>
      </c>
      <c r="B847" s="276">
        <v>5192</v>
      </c>
      <c r="C847" s="276">
        <v>2219</v>
      </c>
      <c r="D847" s="86"/>
      <c r="E847" s="86"/>
      <c r="F847" s="39" t="s">
        <v>432</v>
      </c>
      <c r="G847" s="51"/>
      <c r="H847" s="453"/>
      <c r="I847" s="453"/>
      <c r="J847" s="142">
        <v>10</v>
      </c>
      <c r="K847" s="433">
        <v>0.324</v>
      </c>
      <c r="L847" s="433">
        <v>10</v>
      </c>
    </row>
    <row r="848" spans="1:12" ht="3" customHeight="1">
      <c r="A848" s="44"/>
      <c r="B848" s="276"/>
      <c r="C848" s="276"/>
      <c r="D848" s="86"/>
      <c r="E848" s="86"/>
      <c r="F848" s="39"/>
      <c r="G848" s="51"/>
      <c r="H848" s="453"/>
      <c r="I848" s="453"/>
      <c r="J848" s="142"/>
      <c r="K848" s="433"/>
      <c r="L848" s="432"/>
    </row>
    <row r="849" spans="1:12" ht="12.75">
      <c r="A849" s="28">
        <v>614</v>
      </c>
      <c r="B849" s="276">
        <v>5139</v>
      </c>
      <c r="C849" s="276">
        <v>2212</v>
      </c>
      <c r="D849" s="86"/>
      <c r="E849" s="86"/>
      <c r="F849" s="47" t="s">
        <v>848</v>
      </c>
      <c r="G849" s="51"/>
      <c r="H849" s="453"/>
      <c r="I849" s="453"/>
      <c r="J849" s="141">
        <v>1500</v>
      </c>
      <c r="K849" s="432">
        <v>1498.737</v>
      </c>
      <c r="L849" s="432">
        <v>1500</v>
      </c>
    </row>
    <row r="850" spans="1:12" ht="12.75">
      <c r="A850" s="28">
        <v>614</v>
      </c>
      <c r="B850" s="276">
        <v>5169</v>
      </c>
      <c r="C850" s="276">
        <v>2212</v>
      </c>
      <c r="D850" s="86"/>
      <c r="E850" s="86"/>
      <c r="F850" s="63" t="s">
        <v>722</v>
      </c>
      <c r="G850" s="51"/>
      <c r="H850" s="453"/>
      <c r="I850" s="453"/>
      <c r="J850" s="141">
        <v>3300</v>
      </c>
      <c r="K850" s="432">
        <v>3129.997</v>
      </c>
      <c r="L850" s="432">
        <v>3200</v>
      </c>
    </row>
    <row r="851" spans="1:12" ht="12.75">
      <c r="A851" s="28">
        <v>614</v>
      </c>
      <c r="B851" s="276">
        <v>5171</v>
      </c>
      <c r="C851" s="276">
        <v>2212</v>
      </c>
      <c r="D851" s="86"/>
      <c r="E851" s="86"/>
      <c r="F851" s="47" t="s">
        <v>243</v>
      </c>
      <c r="G851" s="51"/>
      <c r="H851" s="453"/>
      <c r="I851" s="453"/>
      <c r="J851" s="141">
        <v>407</v>
      </c>
      <c r="K851" s="432">
        <v>376.259</v>
      </c>
      <c r="L851" s="432">
        <v>500</v>
      </c>
    </row>
    <row r="852" spans="1:12" ht="12.75">
      <c r="A852" s="55">
        <v>614</v>
      </c>
      <c r="B852" s="276"/>
      <c r="C852" s="276"/>
      <c r="D852" s="86"/>
      <c r="E852" s="86"/>
      <c r="F852" s="35" t="s">
        <v>832</v>
      </c>
      <c r="G852" s="101"/>
      <c r="H852" s="443"/>
      <c r="I852" s="443"/>
      <c r="J852" s="93">
        <f>SUM(J849:J851)</f>
        <v>5207</v>
      </c>
      <c r="K852" s="433">
        <f>SUM(K849:K851)</f>
        <v>5004.993</v>
      </c>
      <c r="L852" s="433">
        <f>SUM(L849:L851)</f>
        <v>5200</v>
      </c>
    </row>
    <row r="853" spans="1:12" ht="2.25" customHeight="1">
      <c r="A853" s="8"/>
      <c r="B853" s="79"/>
      <c r="C853" s="79"/>
      <c r="D853" s="88"/>
      <c r="E853" s="86"/>
      <c r="F853" s="8"/>
      <c r="G853" s="51"/>
      <c r="H853" s="453"/>
      <c r="I853" s="453"/>
      <c r="J853" s="149"/>
      <c r="K853" s="433"/>
      <c r="L853" s="432"/>
    </row>
    <row r="854" spans="1:10" ht="12.75">
      <c r="A854" s="44">
        <v>616</v>
      </c>
      <c r="B854" s="276">
        <v>1343</v>
      </c>
      <c r="C854" s="276"/>
      <c r="D854" s="86"/>
      <c r="E854" s="86"/>
      <c r="F854" s="39" t="s">
        <v>661</v>
      </c>
      <c r="G854" s="503">
        <v>3000</v>
      </c>
      <c r="H854" s="461">
        <v>3352.07</v>
      </c>
      <c r="I854" s="461">
        <v>3300</v>
      </c>
      <c r="J854" s="147"/>
    </row>
    <row r="855" spans="1:10" ht="12.75">
      <c r="A855" s="44">
        <v>617</v>
      </c>
      <c r="B855" s="276">
        <v>1343</v>
      </c>
      <c r="C855" s="276"/>
      <c r="D855" s="86"/>
      <c r="E855" s="86"/>
      <c r="F855" s="77" t="s">
        <v>235</v>
      </c>
      <c r="G855" s="155">
        <v>300</v>
      </c>
      <c r="H855" s="461">
        <v>122.72</v>
      </c>
      <c r="I855" s="461">
        <v>250</v>
      </c>
      <c r="J855" s="147"/>
    </row>
    <row r="856" spans="1:10" ht="12.75">
      <c r="A856" s="44">
        <v>617</v>
      </c>
      <c r="B856" s="276">
        <v>2324</v>
      </c>
      <c r="C856" s="276">
        <v>2299</v>
      </c>
      <c r="D856" s="86"/>
      <c r="E856" s="86"/>
      <c r="F856" s="77" t="s">
        <v>180</v>
      </c>
      <c r="G856" s="155">
        <v>2</v>
      </c>
      <c r="H856" s="461">
        <v>2</v>
      </c>
      <c r="I856" s="461">
        <v>2</v>
      </c>
      <c r="J856" s="147"/>
    </row>
    <row r="857" spans="1:10" ht="12.75">
      <c r="A857" s="55">
        <v>619</v>
      </c>
      <c r="B857" s="276">
        <v>2212</v>
      </c>
      <c r="C857" s="276">
        <v>2299</v>
      </c>
      <c r="D857" s="86"/>
      <c r="E857" s="86"/>
      <c r="F857" s="39" t="s">
        <v>662</v>
      </c>
      <c r="G857" s="155">
        <v>1350</v>
      </c>
      <c r="H857" s="461">
        <v>1124.587</v>
      </c>
      <c r="I857" s="461">
        <v>1350</v>
      </c>
      <c r="J857" s="147"/>
    </row>
    <row r="858" spans="1:10" ht="12.75">
      <c r="A858" s="55">
        <v>619</v>
      </c>
      <c r="B858" s="276">
        <v>2324</v>
      </c>
      <c r="C858" s="276">
        <v>2299</v>
      </c>
      <c r="D858" s="197"/>
      <c r="E858" s="197"/>
      <c r="F858" s="40" t="s">
        <v>854</v>
      </c>
      <c r="G858" s="155">
        <v>190</v>
      </c>
      <c r="H858" s="461">
        <v>171.008</v>
      </c>
      <c r="I858" s="461">
        <v>190</v>
      </c>
      <c r="J858" s="147"/>
    </row>
    <row r="859" spans="1:10" ht="12.75">
      <c r="A859" s="55">
        <v>620</v>
      </c>
      <c r="B859" s="276">
        <v>1361</v>
      </c>
      <c r="C859" s="276"/>
      <c r="D859" s="86"/>
      <c r="E859" s="86"/>
      <c r="F859" s="39" t="s">
        <v>663</v>
      </c>
      <c r="G859" s="149">
        <v>4350</v>
      </c>
      <c r="H859" s="461">
        <v>3597.655</v>
      </c>
      <c r="I859" s="461">
        <v>4350</v>
      </c>
      <c r="J859" s="140"/>
    </row>
    <row r="860" spans="1:10" ht="12.75">
      <c r="A860" s="55">
        <v>621</v>
      </c>
      <c r="B860" s="276">
        <v>2111</v>
      </c>
      <c r="C860" s="276">
        <v>2219</v>
      </c>
      <c r="D860" s="86"/>
      <c r="E860" s="86"/>
      <c r="F860" s="39" t="s">
        <v>236</v>
      </c>
      <c r="G860" s="155">
        <v>200</v>
      </c>
      <c r="H860" s="461">
        <v>180.48</v>
      </c>
      <c r="I860" s="461">
        <v>250</v>
      </c>
      <c r="J860" s="140"/>
    </row>
    <row r="861" spans="1:10" ht="2.25" customHeight="1">
      <c r="A861" s="55"/>
      <c r="B861" s="276"/>
      <c r="C861" s="276"/>
      <c r="D861" s="86"/>
      <c r="E861" s="86"/>
      <c r="F861" s="39"/>
      <c r="G861" s="155"/>
      <c r="H861" s="461"/>
      <c r="I861" s="461"/>
      <c r="J861" s="140"/>
    </row>
    <row r="862" spans="1:10" ht="12.75">
      <c r="A862" s="55">
        <v>622</v>
      </c>
      <c r="B862" s="276">
        <v>2212</v>
      </c>
      <c r="C862" s="276">
        <v>2219</v>
      </c>
      <c r="D862" s="86"/>
      <c r="E862" s="86"/>
      <c r="F862" s="39" t="s">
        <v>976</v>
      </c>
      <c r="G862" s="155">
        <v>7</v>
      </c>
      <c r="H862" s="461">
        <v>2.1</v>
      </c>
      <c r="I862" s="461">
        <v>5</v>
      </c>
      <c r="J862" s="140"/>
    </row>
    <row r="863" spans="1:10" ht="12.75">
      <c r="A863" s="55">
        <v>622</v>
      </c>
      <c r="B863" s="276">
        <v>2324</v>
      </c>
      <c r="C863" s="276">
        <v>2219</v>
      </c>
      <c r="D863" s="86"/>
      <c r="E863" s="86"/>
      <c r="F863" s="39" t="s">
        <v>349</v>
      </c>
      <c r="G863" s="155">
        <v>2</v>
      </c>
      <c r="H863" s="461">
        <v>1</v>
      </c>
      <c r="I863" s="461">
        <v>2</v>
      </c>
      <c r="J863" s="140"/>
    </row>
    <row r="864" spans="1:10" ht="2.25" customHeight="1">
      <c r="A864" s="55"/>
      <c r="B864" s="276"/>
      <c r="C864" s="276"/>
      <c r="D864" s="86"/>
      <c r="E864" s="86"/>
      <c r="F864" s="39"/>
      <c r="G864" s="155"/>
      <c r="H864" s="461"/>
      <c r="I864" s="461"/>
      <c r="J864" s="140"/>
    </row>
    <row r="865" spans="1:10" ht="12.75">
      <c r="A865" s="55">
        <v>624</v>
      </c>
      <c r="B865" s="276">
        <v>2111</v>
      </c>
      <c r="C865" s="276">
        <v>2219</v>
      </c>
      <c r="D865" s="86"/>
      <c r="E865" s="86"/>
      <c r="F865" s="77" t="s">
        <v>801</v>
      </c>
      <c r="G865" s="155">
        <v>18</v>
      </c>
      <c r="H865" s="461">
        <v>27.1</v>
      </c>
      <c r="I865" s="461">
        <v>26.5</v>
      </c>
      <c r="J865" s="140"/>
    </row>
    <row r="866" spans="1:10" ht="12.75">
      <c r="A866" s="67">
        <v>627</v>
      </c>
      <c r="B866" s="310">
        <v>2111</v>
      </c>
      <c r="C866" s="310">
        <v>2219</v>
      </c>
      <c r="D866" s="87"/>
      <c r="E866" s="87"/>
      <c r="F866" s="35" t="s">
        <v>809</v>
      </c>
      <c r="G866" s="155">
        <v>2364</v>
      </c>
      <c r="H866" s="461">
        <v>2106.536</v>
      </c>
      <c r="I866" s="461">
        <v>2364</v>
      </c>
      <c r="J866" s="140"/>
    </row>
    <row r="867" spans="1:12" ht="12.75">
      <c r="A867" s="67">
        <v>628</v>
      </c>
      <c r="B867" s="310">
        <v>5169</v>
      </c>
      <c r="C867" s="310">
        <v>2219</v>
      </c>
      <c r="D867" s="87"/>
      <c r="E867" s="87"/>
      <c r="F867" s="61" t="s">
        <v>831</v>
      </c>
      <c r="G867" s="152"/>
      <c r="H867" s="460"/>
      <c r="I867" s="460"/>
      <c r="J867" s="142">
        <v>1300</v>
      </c>
      <c r="K867" s="433">
        <v>1158.596</v>
      </c>
      <c r="L867" s="433">
        <v>1300</v>
      </c>
    </row>
    <row r="868" spans="1:10" ht="12.75">
      <c r="A868" s="67">
        <v>629</v>
      </c>
      <c r="B868" s="310">
        <v>2111</v>
      </c>
      <c r="C868" s="310">
        <v>2219</v>
      </c>
      <c r="D868" s="87"/>
      <c r="E868" s="87"/>
      <c r="F868" s="35" t="s">
        <v>830</v>
      </c>
      <c r="G868" s="149">
        <v>390</v>
      </c>
      <c r="H868" s="461">
        <v>341.75</v>
      </c>
      <c r="I868" s="461">
        <v>300</v>
      </c>
      <c r="J868" s="151"/>
    </row>
    <row r="869" spans="1:12" ht="12.75">
      <c r="A869" s="116">
        <v>630</v>
      </c>
      <c r="B869" s="318">
        <v>5164</v>
      </c>
      <c r="C869" s="318">
        <v>2219</v>
      </c>
      <c r="D869" s="193"/>
      <c r="E869" s="193"/>
      <c r="F869" s="56" t="s">
        <v>939</v>
      </c>
      <c r="G869" s="152"/>
      <c r="H869" s="460"/>
      <c r="I869" s="460"/>
      <c r="J869" s="142">
        <v>33</v>
      </c>
      <c r="K869" s="433">
        <v>24.504</v>
      </c>
      <c r="L869" s="433">
        <v>33</v>
      </c>
    </row>
    <row r="870" spans="1:10" ht="12.75">
      <c r="A870" s="116">
        <v>632</v>
      </c>
      <c r="B870" s="318">
        <v>1361</v>
      </c>
      <c r="C870" s="318"/>
      <c r="D870" s="193"/>
      <c r="E870" s="193"/>
      <c r="F870" s="56" t="s">
        <v>657</v>
      </c>
      <c r="G870" s="149">
        <v>1</v>
      </c>
      <c r="H870" s="461">
        <v>0.175</v>
      </c>
      <c r="I870" s="461">
        <v>1</v>
      </c>
      <c r="J870" s="151"/>
    </row>
    <row r="871" spans="1:10" ht="12.75">
      <c r="A871" s="67">
        <v>633</v>
      </c>
      <c r="B871" s="310">
        <v>1359</v>
      </c>
      <c r="C871" s="310"/>
      <c r="D871" s="87"/>
      <c r="E871" s="87"/>
      <c r="F871" s="35" t="s">
        <v>369</v>
      </c>
      <c r="G871" s="149">
        <v>0</v>
      </c>
      <c r="H871" s="461">
        <v>89</v>
      </c>
      <c r="I871" s="461">
        <v>0</v>
      </c>
      <c r="J871" s="151"/>
    </row>
    <row r="872" spans="1:12" ht="12.75">
      <c r="A872" s="55">
        <v>634</v>
      </c>
      <c r="B872" s="276">
        <v>5169</v>
      </c>
      <c r="C872" s="276">
        <v>3632</v>
      </c>
      <c r="D872" s="86"/>
      <c r="E872" s="86"/>
      <c r="F872" s="61" t="s">
        <v>368</v>
      </c>
      <c r="G872" s="152"/>
      <c r="H872" s="460"/>
      <c r="I872" s="460"/>
      <c r="J872" s="142">
        <v>24</v>
      </c>
      <c r="K872" s="433">
        <v>18.9</v>
      </c>
      <c r="L872" s="433">
        <v>24</v>
      </c>
    </row>
    <row r="873" spans="1:12" ht="12.75" customHeight="1">
      <c r="A873" s="55">
        <v>634</v>
      </c>
      <c r="B873" s="276">
        <v>5213</v>
      </c>
      <c r="C873" s="276">
        <v>2221</v>
      </c>
      <c r="D873" s="86"/>
      <c r="E873" s="86"/>
      <c r="F873" s="61" t="s">
        <v>374</v>
      </c>
      <c r="G873" s="152"/>
      <c r="H873" s="460"/>
      <c r="I873" s="460"/>
      <c r="J873" s="142">
        <v>450</v>
      </c>
      <c r="K873" s="433">
        <v>454.21</v>
      </c>
      <c r="L873" s="433">
        <v>450</v>
      </c>
    </row>
    <row r="874" spans="1:10" ht="14.25" customHeight="1">
      <c r="A874" s="55">
        <v>635</v>
      </c>
      <c r="B874" s="276">
        <v>1353</v>
      </c>
      <c r="C874" s="276"/>
      <c r="D874" s="86"/>
      <c r="E874" s="86"/>
      <c r="F874" s="35" t="s">
        <v>387</v>
      </c>
      <c r="G874" s="149">
        <v>160</v>
      </c>
      <c r="H874" s="461">
        <v>77.5</v>
      </c>
      <c r="I874" s="461">
        <v>110</v>
      </c>
      <c r="J874" s="151"/>
    </row>
    <row r="875" spans="1:12" ht="14.25" customHeight="1" thickBot="1">
      <c r="A875" s="55">
        <v>637</v>
      </c>
      <c r="B875" s="276">
        <v>5193</v>
      </c>
      <c r="C875" s="276">
        <v>2221</v>
      </c>
      <c r="D875" s="86"/>
      <c r="E875" s="86"/>
      <c r="F875" s="56" t="s">
        <v>359</v>
      </c>
      <c r="G875" s="152"/>
      <c r="H875" s="460"/>
      <c r="I875" s="460"/>
      <c r="J875" s="143">
        <v>0</v>
      </c>
      <c r="K875" s="434">
        <v>0</v>
      </c>
      <c r="L875" s="434">
        <v>3500</v>
      </c>
    </row>
    <row r="876" spans="1:12" ht="13.5" thickBot="1">
      <c r="A876" s="4"/>
      <c r="B876" s="305"/>
      <c r="C876" s="305"/>
      <c r="D876" s="196"/>
      <c r="E876" s="196"/>
      <c r="F876" s="333" t="s">
        <v>781</v>
      </c>
      <c r="G876" s="156">
        <f>SUM(G874+G868+G866+G860+G859+G858+G857+G855+G854+G6781+G865+G870+G862+G863+G871+G856+G842)</f>
        <v>12374.71</v>
      </c>
      <c r="H876" s="481">
        <f>SUM(H842:H874)</f>
        <v>11298.280999999999</v>
      </c>
      <c r="I876" s="481">
        <f>SUM(I842:I874)</f>
        <v>12530.5</v>
      </c>
      <c r="J876" s="234">
        <f>SUM(J873+J867+J852+J846+J844+J843+J869+J872+J847+J875)</f>
        <v>11014</v>
      </c>
      <c r="K876" s="481">
        <f>SUM(K873+K867+K852+K846+K844+K843+K869+K872+K847+K875)</f>
        <v>9722.855000000001</v>
      </c>
      <c r="L876" s="592">
        <f>SUM(L873+L867+L852+L846+L844+L843+L869+L872+L847+L875)</f>
        <v>14607</v>
      </c>
    </row>
    <row r="877" spans="5:10" ht="3" customHeight="1" thickBot="1">
      <c r="E877" s="181"/>
      <c r="J877" s="140"/>
    </row>
    <row r="878" spans="1:10" ht="13.5" thickBot="1">
      <c r="A878" s="5">
        <v>11</v>
      </c>
      <c r="B878" s="296"/>
      <c r="C878" s="296"/>
      <c r="D878" s="161"/>
      <c r="E878" s="161"/>
      <c r="F878" s="10" t="s">
        <v>666</v>
      </c>
      <c r="J878" s="140"/>
    </row>
    <row r="879" spans="1:10" ht="12.75">
      <c r="A879" s="44">
        <v>658</v>
      </c>
      <c r="B879" s="276">
        <v>1361</v>
      </c>
      <c r="C879" s="276"/>
      <c r="D879" s="86"/>
      <c r="E879" s="86"/>
      <c r="F879" s="39" t="s">
        <v>652</v>
      </c>
      <c r="G879" s="142">
        <v>435</v>
      </c>
      <c r="H879" s="462">
        <v>360.175</v>
      </c>
      <c r="I879" s="461">
        <v>435</v>
      </c>
      <c r="J879" s="140"/>
    </row>
    <row r="880" spans="1:10" ht="12.75">
      <c r="A880" s="57">
        <v>659</v>
      </c>
      <c r="B880" s="308">
        <v>2212</v>
      </c>
      <c r="C880" s="308">
        <v>2169</v>
      </c>
      <c r="D880" s="133"/>
      <c r="E880" s="133"/>
      <c r="F880" s="49" t="s">
        <v>653</v>
      </c>
      <c r="G880" s="142">
        <v>80</v>
      </c>
      <c r="H880" s="462">
        <v>51</v>
      </c>
      <c r="I880" s="461">
        <v>80</v>
      </c>
      <c r="J880" s="140"/>
    </row>
    <row r="881" spans="1:10" ht="13.5" thickBot="1">
      <c r="A881" s="55">
        <v>659</v>
      </c>
      <c r="B881" s="276">
        <v>2324</v>
      </c>
      <c r="C881" s="276">
        <v>2169</v>
      </c>
      <c r="D881" s="86"/>
      <c r="E881" s="86"/>
      <c r="F881" s="39" t="s">
        <v>854</v>
      </c>
      <c r="G881" s="143">
        <v>37</v>
      </c>
      <c r="H881" s="471">
        <v>48.281</v>
      </c>
      <c r="I881" s="461">
        <v>40</v>
      </c>
      <c r="J881" s="140"/>
    </row>
    <row r="882" spans="1:12" ht="13.5" thickBot="1">
      <c r="A882" s="4"/>
      <c r="B882" s="305"/>
      <c r="C882" s="305"/>
      <c r="D882" s="196"/>
      <c r="E882" s="196"/>
      <c r="F882" s="333" t="s">
        <v>667</v>
      </c>
      <c r="G882" s="94">
        <f>SUM(G879:G881)</f>
        <v>552</v>
      </c>
      <c r="H882" s="441">
        <f>SUM(H879:H881)</f>
        <v>459.456</v>
      </c>
      <c r="I882" s="441">
        <f>SUM(I879:I881)</f>
        <v>555</v>
      </c>
      <c r="J882" s="234"/>
      <c r="K882" s="441"/>
      <c r="L882" s="590"/>
    </row>
    <row r="883" spans="1:10" ht="3.75" customHeight="1" thickBot="1">
      <c r="A883" s="4"/>
      <c r="B883" s="319"/>
      <c r="C883" s="319"/>
      <c r="D883" s="162"/>
      <c r="E883" s="162"/>
      <c r="F883" s="11"/>
      <c r="G883" s="152"/>
      <c r="H883" s="460"/>
      <c r="I883" s="460"/>
      <c r="J883" s="152"/>
    </row>
    <row r="884" spans="1:10" ht="13.5" thickBot="1">
      <c r="A884" s="5">
        <v>13</v>
      </c>
      <c r="B884" s="320"/>
      <c r="C884" s="320"/>
      <c r="D884" s="205"/>
      <c r="E884" s="205"/>
      <c r="F884" s="14" t="s">
        <v>668</v>
      </c>
      <c r="J884" s="140"/>
    </row>
    <row r="885" spans="1:13" ht="12.75">
      <c r="A885" s="126">
        <v>691</v>
      </c>
      <c r="B885" s="321">
        <v>5011</v>
      </c>
      <c r="C885" s="321">
        <v>5311</v>
      </c>
      <c r="D885" s="218"/>
      <c r="E885" s="195"/>
      <c r="F885" s="37" t="s">
        <v>709</v>
      </c>
      <c r="G885" s="169"/>
      <c r="H885" s="464"/>
      <c r="I885" s="464"/>
      <c r="J885" s="415">
        <v>7722</v>
      </c>
      <c r="K885" s="432">
        <v>6339.371</v>
      </c>
      <c r="L885" s="432">
        <v>7876.4</v>
      </c>
      <c r="M885" s="85"/>
    </row>
    <row r="886" spans="1:12" ht="12.75">
      <c r="A886" s="126">
        <v>691</v>
      </c>
      <c r="B886" s="321">
        <v>5031</v>
      </c>
      <c r="C886" s="321">
        <v>5311</v>
      </c>
      <c r="D886" s="218"/>
      <c r="E886" s="195"/>
      <c r="F886" s="37" t="s">
        <v>719</v>
      </c>
      <c r="G886" s="169"/>
      <c r="H886" s="464"/>
      <c r="I886" s="464"/>
      <c r="J886" s="415">
        <v>1930</v>
      </c>
      <c r="K886" s="432">
        <v>1586.094</v>
      </c>
      <c r="L886" s="432">
        <v>1959</v>
      </c>
    </row>
    <row r="887" spans="1:12" ht="12.75">
      <c r="A887" s="126">
        <v>691</v>
      </c>
      <c r="B887" s="321">
        <v>5032</v>
      </c>
      <c r="C887" s="321">
        <v>5311</v>
      </c>
      <c r="D887" s="218"/>
      <c r="E887" s="195"/>
      <c r="F887" s="37" t="s">
        <v>720</v>
      </c>
      <c r="G887" s="169"/>
      <c r="H887" s="464"/>
      <c r="I887" s="464"/>
      <c r="J887" s="415">
        <v>695</v>
      </c>
      <c r="K887" s="432">
        <v>570.993</v>
      </c>
      <c r="L887" s="432">
        <v>705</v>
      </c>
    </row>
    <row r="888" spans="1:12" ht="12.75">
      <c r="A888" s="126">
        <v>691</v>
      </c>
      <c r="B888" s="321">
        <v>5424</v>
      </c>
      <c r="C888" s="321">
        <v>5311</v>
      </c>
      <c r="D888" s="218"/>
      <c r="E888" s="195"/>
      <c r="F888" s="63" t="s">
        <v>479</v>
      </c>
      <c r="G888" s="169"/>
      <c r="H888" s="464"/>
      <c r="I888" s="464"/>
      <c r="J888" s="415">
        <v>45</v>
      </c>
      <c r="K888" s="432">
        <v>38.994</v>
      </c>
      <c r="L888" s="432">
        <v>35</v>
      </c>
    </row>
    <row r="889" spans="1:12" ht="12.75">
      <c r="A889" s="128">
        <v>691</v>
      </c>
      <c r="B889" s="311"/>
      <c r="C889" s="311"/>
      <c r="D889" s="207"/>
      <c r="E889" s="207"/>
      <c r="F889" s="35" t="s">
        <v>733</v>
      </c>
      <c r="G889" s="169"/>
      <c r="H889" s="464"/>
      <c r="I889" s="464"/>
      <c r="J889" s="404">
        <f>SUM(J885:J888)</f>
        <v>10392</v>
      </c>
      <c r="K889" s="433">
        <f>SUM(K885:K888)</f>
        <v>8535.452000000001</v>
      </c>
      <c r="L889" s="433">
        <f>SUM(L885:L888)</f>
        <v>10575.4</v>
      </c>
    </row>
    <row r="890" spans="5:12" ht="2.25" customHeight="1">
      <c r="E890" s="181"/>
      <c r="J890" s="415"/>
      <c r="K890" s="433"/>
      <c r="L890" s="432"/>
    </row>
    <row r="891" spans="1:12" ht="12.75">
      <c r="A891" s="126">
        <v>692</v>
      </c>
      <c r="B891" s="321">
        <v>5132</v>
      </c>
      <c r="C891" s="321">
        <v>5311</v>
      </c>
      <c r="D891" s="218"/>
      <c r="E891" s="195"/>
      <c r="F891" s="37" t="s">
        <v>744</v>
      </c>
      <c r="G891" s="51"/>
      <c r="H891" s="453"/>
      <c r="I891" s="453"/>
      <c r="J891" s="415">
        <v>3</v>
      </c>
      <c r="K891" s="432">
        <v>0.73</v>
      </c>
      <c r="L891" s="432">
        <v>3</v>
      </c>
    </row>
    <row r="892" spans="1:12" ht="12.75">
      <c r="A892" s="16">
        <v>692</v>
      </c>
      <c r="B892" s="321">
        <v>5133</v>
      </c>
      <c r="C892" s="321">
        <v>5311</v>
      </c>
      <c r="D892" s="218"/>
      <c r="E892" s="195"/>
      <c r="F892" s="37" t="s">
        <v>776</v>
      </c>
      <c r="G892" s="51"/>
      <c r="H892" s="453"/>
      <c r="I892" s="453"/>
      <c r="J892" s="415">
        <v>3</v>
      </c>
      <c r="K892" s="432">
        <v>2.347</v>
      </c>
      <c r="L892" s="432">
        <v>3</v>
      </c>
    </row>
    <row r="893" spans="1:12" ht="12.75">
      <c r="A893" s="126">
        <v>692</v>
      </c>
      <c r="B893" s="321">
        <v>5134</v>
      </c>
      <c r="C893" s="321">
        <v>5311</v>
      </c>
      <c r="D893" s="218"/>
      <c r="E893" s="195"/>
      <c r="F893" s="37" t="s">
        <v>777</v>
      </c>
      <c r="G893" s="51"/>
      <c r="H893" s="453"/>
      <c r="I893" s="453"/>
      <c r="J893" s="415">
        <v>210</v>
      </c>
      <c r="K893" s="432">
        <v>146.784</v>
      </c>
      <c r="L893" s="432">
        <v>210</v>
      </c>
    </row>
    <row r="894" spans="1:12" ht="12.75">
      <c r="A894" s="126">
        <v>692</v>
      </c>
      <c r="B894" s="321">
        <v>5136</v>
      </c>
      <c r="C894" s="321">
        <v>5311</v>
      </c>
      <c r="D894" s="218"/>
      <c r="E894" s="195"/>
      <c r="F894" s="37" t="s">
        <v>743</v>
      </c>
      <c r="G894" s="51"/>
      <c r="H894" s="453"/>
      <c r="I894" s="453"/>
      <c r="J894" s="415">
        <v>5</v>
      </c>
      <c r="K894" s="432">
        <v>1.177</v>
      </c>
      <c r="L894" s="432">
        <v>5</v>
      </c>
    </row>
    <row r="895" spans="1:12" ht="12.75">
      <c r="A895" s="126">
        <v>692</v>
      </c>
      <c r="B895" s="321">
        <v>5139</v>
      </c>
      <c r="C895" s="321">
        <v>5311</v>
      </c>
      <c r="D895" s="218"/>
      <c r="E895" s="195"/>
      <c r="F895" s="37" t="s">
        <v>726</v>
      </c>
      <c r="G895" s="51"/>
      <c r="H895" s="453"/>
      <c r="I895" s="453"/>
      <c r="J895" s="415">
        <v>100</v>
      </c>
      <c r="K895" s="432">
        <v>89.697</v>
      </c>
      <c r="L895" s="432">
        <v>150</v>
      </c>
    </row>
    <row r="896" spans="1:12" ht="12.75">
      <c r="A896" s="126">
        <v>692</v>
      </c>
      <c r="B896" s="321">
        <v>5161</v>
      </c>
      <c r="C896" s="321">
        <v>5311</v>
      </c>
      <c r="D896" s="218"/>
      <c r="E896" s="195"/>
      <c r="F896" s="37" t="s">
        <v>727</v>
      </c>
      <c r="G896" s="51"/>
      <c r="H896" s="453"/>
      <c r="I896" s="453"/>
      <c r="J896" s="415">
        <v>2</v>
      </c>
      <c r="K896" s="432">
        <v>0.346</v>
      </c>
      <c r="L896" s="432">
        <v>2</v>
      </c>
    </row>
    <row r="897" spans="1:12" ht="12.75">
      <c r="A897" s="126">
        <v>692</v>
      </c>
      <c r="B897" s="321">
        <v>5162</v>
      </c>
      <c r="C897" s="321">
        <v>5311</v>
      </c>
      <c r="D897" s="218"/>
      <c r="E897" s="195"/>
      <c r="F897" s="63" t="s">
        <v>847</v>
      </c>
      <c r="G897" s="51"/>
      <c r="H897" s="453"/>
      <c r="I897" s="453"/>
      <c r="J897" s="415">
        <v>9</v>
      </c>
      <c r="K897" s="432">
        <v>8.75</v>
      </c>
      <c r="L897" s="432">
        <v>9</v>
      </c>
    </row>
    <row r="898" spans="1:12" ht="12.75">
      <c r="A898" s="126">
        <v>692</v>
      </c>
      <c r="B898" s="321">
        <v>5169</v>
      </c>
      <c r="C898" s="321">
        <v>5311</v>
      </c>
      <c r="D898" s="218"/>
      <c r="E898" s="195"/>
      <c r="F898" s="37" t="s">
        <v>642</v>
      </c>
      <c r="G898" s="51"/>
      <c r="H898" s="453"/>
      <c r="I898" s="453"/>
      <c r="J898" s="415">
        <v>70</v>
      </c>
      <c r="K898" s="432">
        <v>47.002</v>
      </c>
      <c r="L898" s="432">
        <v>70</v>
      </c>
    </row>
    <row r="899" spans="1:12" ht="12.75">
      <c r="A899" s="126">
        <v>692</v>
      </c>
      <c r="B899" s="321">
        <v>5171</v>
      </c>
      <c r="C899" s="321">
        <v>5311</v>
      </c>
      <c r="D899" s="218"/>
      <c r="E899" s="195"/>
      <c r="F899" s="63" t="s">
        <v>334</v>
      </c>
      <c r="G899" s="51"/>
      <c r="H899" s="453"/>
      <c r="I899" s="453"/>
      <c r="J899" s="415">
        <v>100</v>
      </c>
      <c r="K899" s="432">
        <v>94.124</v>
      </c>
      <c r="L899" s="432">
        <v>100</v>
      </c>
    </row>
    <row r="900" spans="1:12" ht="12.75">
      <c r="A900" s="130">
        <v>692</v>
      </c>
      <c r="B900" s="321">
        <v>5179</v>
      </c>
      <c r="C900" s="321">
        <v>5311</v>
      </c>
      <c r="D900" s="218"/>
      <c r="E900" s="195"/>
      <c r="F900" s="37" t="s">
        <v>616</v>
      </c>
      <c r="G900" s="51"/>
      <c r="H900" s="453"/>
      <c r="I900" s="453"/>
      <c r="J900" s="415">
        <v>3</v>
      </c>
      <c r="K900" s="432">
        <v>0</v>
      </c>
      <c r="L900" s="432">
        <v>3</v>
      </c>
    </row>
    <row r="901" spans="1:12" ht="12.75">
      <c r="A901" s="130">
        <v>692</v>
      </c>
      <c r="B901" s="321">
        <v>5194</v>
      </c>
      <c r="C901" s="321">
        <v>5311</v>
      </c>
      <c r="D901" s="218"/>
      <c r="E901" s="195"/>
      <c r="F901" s="37" t="s">
        <v>357</v>
      </c>
      <c r="G901" s="51"/>
      <c r="H901" s="453"/>
      <c r="I901" s="453"/>
      <c r="J901" s="415">
        <v>10</v>
      </c>
      <c r="K901" s="432">
        <v>1.327</v>
      </c>
      <c r="L901" s="432">
        <v>10</v>
      </c>
    </row>
    <row r="902" spans="1:12" ht="12.75">
      <c r="A902" s="128">
        <v>692</v>
      </c>
      <c r="B902" s="311"/>
      <c r="C902" s="311"/>
      <c r="D902" s="207"/>
      <c r="E902" s="207"/>
      <c r="F902" s="35" t="s">
        <v>300</v>
      </c>
      <c r="G902" s="51"/>
      <c r="H902" s="453"/>
      <c r="I902" s="453"/>
      <c r="J902" s="361">
        <f>SUM(J891:J901)</f>
        <v>515</v>
      </c>
      <c r="K902" s="433">
        <f>SUM(K891:K901)</f>
        <v>392.284</v>
      </c>
      <c r="L902" s="433">
        <f>SUM(L891:L901)</f>
        <v>565</v>
      </c>
    </row>
    <row r="903" spans="1:12" ht="2.25" customHeight="1">
      <c r="A903" s="36"/>
      <c r="B903" s="312"/>
      <c r="C903" s="312"/>
      <c r="D903" s="195"/>
      <c r="E903" s="195"/>
      <c r="F903" s="37"/>
      <c r="G903" s="51"/>
      <c r="H903" s="453"/>
      <c r="I903" s="453"/>
      <c r="J903" s="415"/>
      <c r="K903" s="433"/>
      <c r="L903" s="432"/>
    </row>
    <row r="904" spans="1:12" ht="12.75">
      <c r="A904" s="126">
        <v>693</v>
      </c>
      <c r="B904" s="321">
        <v>5167</v>
      </c>
      <c r="C904" s="321">
        <v>5311</v>
      </c>
      <c r="D904" s="218"/>
      <c r="E904" s="195"/>
      <c r="F904" s="37" t="s">
        <v>730</v>
      </c>
      <c r="G904" s="51"/>
      <c r="H904" s="453"/>
      <c r="I904" s="453"/>
      <c r="J904" s="415">
        <v>100</v>
      </c>
      <c r="K904" s="432">
        <v>59.37</v>
      </c>
      <c r="L904" s="432">
        <v>120</v>
      </c>
    </row>
    <row r="905" spans="1:12" ht="12.75">
      <c r="A905" s="126">
        <v>693</v>
      </c>
      <c r="B905" s="321">
        <v>5173</v>
      </c>
      <c r="C905" s="321">
        <v>5311</v>
      </c>
      <c r="D905" s="218"/>
      <c r="E905" s="195"/>
      <c r="F905" s="37" t="s">
        <v>610</v>
      </c>
      <c r="G905" s="51"/>
      <c r="H905" s="453"/>
      <c r="I905" s="453"/>
      <c r="J905" s="415">
        <v>7</v>
      </c>
      <c r="K905" s="432">
        <v>6.022</v>
      </c>
      <c r="L905" s="432">
        <v>10</v>
      </c>
    </row>
    <row r="906" spans="1:12" ht="12.75">
      <c r="A906" s="128">
        <v>693</v>
      </c>
      <c r="B906" s="311"/>
      <c r="C906" s="311"/>
      <c r="D906" s="207"/>
      <c r="E906" s="207"/>
      <c r="F906" s="35" t="s">
        <v>731</v>
      </c>
      <c r="G906" s="51"/>
      <c r="H906" s="453"/>
      <c r="I906" s="453"/>
      <c r="J906" s="361">
        <f>SUM(J904:J905)</f>
        <v>107</v>
      </c>
      <c r="K906" s="433">
        <f>SUM(K904:K905)</f>
        <v>65.392</v>
      </c>
      <c r="L906" s="433">
        <f>SUM(L904:L905)</f>
        <v>130</v>
      </c>
    </row>
    <row r="907" spans="1:12" ht="2.25" customHeight="1">
      <c r="A907" s="41"/>
      <c r="B907" s="311"/>
      <c r="C907" s="311"/>
      <c r="D907" s="207"/>
      <c r="E907" s="207"/>
      <c r="F907" s="35"/>
      <c r="G907" s="51"/>
      <c r="H907" s="453"/>
      <c r="I907" s="453"/>
      <c r="J907" s="415"/>
      <c r="K907" s="433"/>
      <c r="L907" s="432"/>
    </row>
    <row r="908" spans="1:12" ht="13.5" thickBot="1">
      <c r="A908" s="128">
        <v>695</v>
      </c>
      <c r="B908" s="321">
        <v>5137</v>
      </c>
      <c r="C908" s="321">
        <v>5311</v>
      </c>
      <c r="D908" s="218"/>
      <c r="E908" s="195"/>
      <c r="F908" s="62" t="s">
        <v>250</v>
      </c>
      <c r="G908" s="51"/>
      <c r="H908" s="453"/>
      <c r="I908" s="453"/>
      <c r="J908" s="412">
        <v>20</v>
      </c>
      <c r="K908" s="434">
        <v>12.38</v>
      </c>
      <c r="L908" s="433">
        <v>20</v>
      </c>
    </row>
    <row r="909" spans="1:12" ht="13.5" thickBot="1">
      <c r="A909" s="58"/>
      <c r="B909" s="301"/>
      <c r="C909" s="301"/>
      <c r="D909" s="216"/>
      <c r="E909" s="208"/>
      <c r="F909" s="73" t="s">
        <v>164</v>
      </c>
      <c r="G909" s="413"/>
      <c r="H909" s="489"/>
      <c r="I909" s="489"/>
      <c r="J909" s="270">
        <f>SUM(J908+J906+J902+J889)</f>
        <v>11034</v>
      </c>
      <c r="K909" s="459">
        <f>SUM(K908+K906+K902+K889)</f>
        <v>9005.508000000002</v>
      </c>
      <c r="L909" s="593">
        <f>SUM(L908+L906+L902+L889)</f>
        <v>11290.4</v>
      </c>
    </row>
    <row r="910" spans="1:12" ht="2.25" customHeight="1">
      <c r="A910" s="3"/>
      <c r="B910" s="303"/>
      <c r="C910" s="303"/>
      <c r="D910" s="165"/>
      <c r="E910" s="165"/>
      <c r="F910" s="22"/>
      <c r="J910" s="140"/>
      <c r="K910" s="436"/>
      <c r="L910" s="451"/>
    </row>
    <row r="911" spans="1:12" ht="12.75">
      <c r="A911" s="18">
        <v>698</v>
      </c>
      <c r="B911" s="276">
        <v>5139</v>
      </c>
      <c r="C911" s="276">
        <v>5311</v>
      </c>
      <c r="D911" s="86"/>
      <c r="E911" s="86"/>
      <c r="F911" s="37" t="s">
        <v>391</v>
      </c>
      <c r="J911" s="415">
        <v>50</v>
      </c>
      <c r="K911" s="432">
        <v>31.528</v>
      </c>
      <c r="L911" s="432">
        <v>40</v>
      </c>
    </row>
    <row r="912" spans="1:12" ht="12.75">
      <c r="A912" s="136">
        <v>698</v>
      </c>
      <c r="B912" s="304">
        <v>5156</v>
      </c>
      <c r="C912" s="304">
        <v>5311</v>
      </c>
      <c r="D912" s="197"/>
      <c r="E912" s="197"/>
      <c r="F912" s="34" t="s">
        <v>378</v>
      </c>
      <c r="G912" s="51"/>
      <c r="H912" s="453"/>
      <c r="I912" s="453"/>
      <c r="J912" s="415">
        <v>230</v>
      </c>
      <c r="K912" s="432">
        <v>167.593</v>
      </c>
      <c r="L912" s="432">
        <v>230</v>
      </c>
    </row>
    <row r="913" spans="1:12" ht="12.75">
      <c r="A913" s="17">
        <v>698</v>
      </c>
      <c r="B913" s="276">
        <v>5171</v>
      </c>
      <c r="C913" s="276">
        <v>5311</v>
      </c>
      <c r="D913" s="86"/>
      <c r="E913" s="86"/>
      <c r="F913" s="37" t="s">
        <v>414</v>
      </c>
      <c r="G913" s="51"/>
      <c r="H913" s="453"/>
      <c r="I913" s="453"/>
      <c r="J913" s="415">
        <v>30</v>
      </c>
      <c r="K913" s="432">
        <v>15.379</v>
      </c>
      <c r="L913" s="432">
        <v>40</v>
      </c>
    </row>
    <row r="914" spans="1:12" ht="12.75">
      <c r="A914" s="55">
        <v>698</v>
      </c>
      <c r="B914" s="312"/>
      <c r="C914" s="312"/>
      <c r="D914" s="195"/>
      <c r="E914" s="195"/>
      <c r="F914" s="35" t="s">
        <v>301</v>
      </c>
      <c r="G914" s="51"/>
      <c r="H914" s="453"/>
      <c r="I914" s="453"/>
      <c r="J914" s="404">
        <f>SUM(J911:J913)</f>
        <v>310</v>
      </c>
      <c r="K914" s="433">
        <f>SUM(K911:K913)</f>
        <v>214.49999999999997</v>
      </c>
      <c r="L914" s="433">
        <f>SUM(L911:L913)</f>
        <v>310</v>
      </c>
    </row>
    <row r="915" spans="1:12" ht="2.25" customHeight="1">
      <c r="A915" s="55"/>
      <c r="B915" s="312"/>
      <c r="C915" s="312"/>
      <c r="D915" s="195"/>
      <c r="E915" s="195"/>
      <c r="F915" s="35"/>
      <c r="G915" s="51"/>
      <c r="H915" s="453"/>
      <c r="I915" s="453"/>
      <c r="J915" s="411"/>
      <c r="K915" s="433"/>
      <c r="L915" s="432"/>
    </row>
    <row r="916" spans="1:12" ht="12.75">
      <c r="A916" s="55">
        <v>699</v>
      </c>
      <c r="B916" s="276">
        <v>5137</v>
      </c>
      <c r="C916" s="276">
        <v>5311</v>
      </c>
      <c r="D916" s="86"/>
      <c r="E916" s="86"/>
      <c r="F916" s="61" t="s">
        <v>552</v>
      </c>
      <c r="G916" s="51"/>
      <c r="H916" s="453"/>
      <c r="I916" s="453"/>
      <c r="J916" s="411">
        <v>50</v>
      </c>
      <c r="K916" s="433">
        <v>43.816</v>
      </c>
      <c r="L916" s="433">
        <v>30</v>
      </c>
    </row>
    <row r="917" spans="1:10" ht="12.75">
      <c r="A917" s="55">
        <v>702</v>
      </c>
      <c r="B917" s="276">
        <v>1346</v>
      </c>
      <c r="C917" s="276"/>
      <c r="D917" s="86"/>
      <c r="E917" s="86"/>
      <c r="F917" s="77" t="s">
        <v>823</v>
      </c>
      <c r="G917" s="418">
        <v>750</v>
      </c>
      <c r="H917" s="490">
        <v>742.28</v>
      </c>
      <c r="I917" s="461">
        <v>750</v>
      </c>
      <c r="J917" s="140"/>
    </row>
    <row r="918" spans="1:10" ht="12.75">
      <c r="A918" s="55">
        <v>703</v>
      </c>
      <c r="B918" s="276">
        <v>2212</v>
      </c>
      <c r="C918" s="276">
        <v>5311</v>
      </c>
      <c r="D918" s="86"/>
      <c r="E918" s="86"/>
      <c r="F918" s="35" t="s">
        <v>653</v>
      </c>
      <c r="G918" s="418">
        <v>650</v>
      </c>
      <c r="H918" s="490">
        <v>589.352</v>
      </c>
      <c r="I918" s="461">
        <v>650</v>
      </c>
      <c r="J918" s="140"/>
    </row>
    <row r="919" spans="1:10" ht="12.75">
      <c r="A919" s="70">
        <v>703</v>
      </c>
      <c r="B919" s="308">
        <v>2324</v>
      </c>
      <c r="C919" s="308">
        <v>5311</v>
      </c>
      <c r="D919" s="133"/>
      <c r="E919" s="133"/>
      <c r="F919" s="56" t="s">
        <v>854</v>
      </c>
      <c r="G919" s="419">
        <v>20</v>
      </c>
      <c r="H919" s="491">
        <v>5.5</v>
      </c>
      <c r="I919" s="469">
        <v>20</v>
      </c>
      <c r="J919" s="140"/>
    </row>
    <row r="920" spans="1:10" ht="13.5" thickBot="1">
      <c r="A920" s="55">
        <v>707</v>
      </c>
      <c r="B920" s="276">
        <v>2324</v>
      </c>
      <c r="C920" s="276">
        <v>5311</v>
      </c>
      <c r="D920" s="86"/>
      <c r="E920" s="86"/>
      <c r="F920" s="56" t="s">
        <v>148</v>
      </c>
      <c r="G920" s="419">
        <v>0</v>
      </c>
      <c r="H920" s="491">
        <v>1.5</v>
      </c>
      <c r="I920" s="469"/>
      <c r="J920" s="140"/>
    </row>
    <row r="921" spans="1:12" ht="13.5" thickBot="1">
      <c r="A921" s="3"/>
      <c r="B921" s="303"/>
      <c r="C921" s="303"/>
      <c r="D921" s="165"/>
      <c r="E921" s="165"/>
      <c r="F921" s="73" t="s">
        <v>162</v>
      </c>
      <c r="G921" s="271">
        <f>SUM(G917:G920)</f>
        <v>1420</v>
      </c>
      <c r="H921" s="435">
        <f>SUM(H917:H920)</f>
        <v>1338.632</v>
      </c>
      <c r="I921" s="435">
        <f>SUM(I917:I919)</f>
        <v>1420</v>
      </c>
      <c r="J921" s="270">
        <f>SUM(J916+J914)</f>
        <v>360</v>
      </c>
      <c r="K921" s="435">
        <f>K914+K916</f>
        <v>258.316</v>
      </c>
      <c r="L921" s="583">
        <f>L914+L916</f>
        <v>340</v>
      </c>
    </row>
    <row r="922" spans="1:12" ht="13.5" thickBot="1">
      <c r="A922" s="4"/>
      <c r="B922" s="305"/>
      <c r="C922" s="305"/>
      <c r="D922" s="196"/>
      <c r="E922" s="196"/>
      <c r="F922" s="333" t="s">
        <v>161</v>
      </c>
      <c r="G922" s="156">
        <f>SUM(G921)</f>
        <v>1420</v>
      </c>
      <c r="H922" s="481">
        <f>H909+H921</f>
        <v>1338.632</v>
      </c>
      <c r="I922" s="481">
        <f>I909+I921</f>
        <v>1420</v>
      </c>
      <c r="J922" s="229">
        <f>J909+J921</f>
        <v>11394</v>
      </c>
      <c r="K922" s="441">
        <f>K909+K921</f>
        <v>9263.824000000002</v>
      </c>
      <c r="L922" s="584">
        <f>L909+L921</f>
        <v>11630.4</v>
      </c>
    </row>
    <row r="923" spans="1:10" ht="4.5" customHeight="1" thickBot="1">
      <c r="A923" s="4"/>
      <c r="B923" s="305"/>
      <c r="C923" s="305"/>
      <c r="D923" s="196"/>
      <c r="E923" s="196"/>
      <c r="F923" s="11"/>
      <c r="G923" s="64"/>
      <c r="H923" s="478"/>
      <c r="I923" s="478"/>
      <c r="J923" s="140"/>
    </row>
    <row r="924" spans="1:14" ht="13.5" thickBot="1">
      <c r="A924" s="5">
        <v>14</v>
      </c>
      <c r="B924" s="320"/>
      <c r="C924" s="320"/>
      <c r="D924" s="205"/>
      <c r="E924" s="205"/>
      <c r="F924" s="13" t="s">
        <v>669</v>
      </c>
      <c r="J924" s="140"/>
      <c r="N924" s="2"/>
    </row>
    <row r="925" spans="1:14" ht="12.75">
      <c r="A925" s="126" t="s">
        <v>779</v>
      </c>
      <c r="B925" s="321" t="s">
        <v>780</v>
      </c>
      <c r="C925" s="321">
        <v>6112</v>
      </c>
      <c r="D925" s="218"/>
      <c r="E925" s="195"/>
      <c r="F925" s="63" t="s">
        <v>447</v>
      </c>
      <c r="G925" s="51"/>
      <c r="H925" s="453"/>
      <c r="I925" s="453"/>
      <c r="J925" s="378">
        <v>1207</v>
      </c>
      <c r="K925" s="432">
        <v>998.113</v>
      </c>
      <c r="L925" s="432">
        <v>1252</v>
      </c>
      <c r="N925" s="453"/>
    </row>
    <row r="926" spans="1:14" ht="12.75">
      <c r="A926" s="127">
        <v>721</v>
      </c>
      <c r="B926" s="321">
        <v>5031</v>
      </c>
      <c r="C926" s="321">
        <v>6112</v>
      </c>
      <c r="D926" s="218"/>
      <c r="E926" s="195"/>
      <c r="F926" s="37" t="s">
        <v>719</v>
      </c>
      <c r="G926" s="51"/>
      <c r="H926" s="453"/>
      <c r="I926" s="453"/>
      <c r="J926" s="378">
        <v>302</v>
      </c>
      <c r="K926" s="432">
        <v>249.596</v>
      </c>
      <c r="L926" s="432">
        <v>314</v>
      </c>
      <c r="N926" s="453"/>
    </row>
    <row r="927" spans="1:14" ht="12.75">
      <c r="A927" s="126">
        <v>721</v>
      </c>
      <c r="B927" s="321">
        <v>5032</v>
      </c>
      <c r="C927" s="321">
        <v>6112</v>
      </c>
      <c r="D927" s="218"/>
      <c r="E927" s="195"/>
      <c r="F927" s="37" t="s">
        <v>720</v>
      </c>
      <c r="G927" s="51"/>
      <c r="H927" s="453"/>
      <c r="I927" s="453"/>
      <c r="J927" s="378">
        <v>109</v>
      </c>
      <c r="K927" s="432">
        <v>90.549</v>
      </c>
      <c r="L927" s="432">
        <v>114</v>
      </c>
      <c r="N927" s="453"/>
    </row>
    <row r="928" spans="1:14" ht="13.5" thickBot="1">
      <c r="A928" s="128">
        <v>721</v>
      </c>
      <c r="B928" s="311"/>
      <c r="C928" s="311"/>
      <c r="D928" s="207"/>
      <c r="E928" s="207"/>
      <c r="F928" s="35" t="s">
        <v>733</v>
      </c>
      <c r="G928" s="51"/>
      <c r="H928" s="453"/>
      <c r="I928" s="453"/>
      <c r="J928" s="404">
        <f>SUM(J925:J927)</f>
        <v>1618</v>
      </c>
      <c r="K928" s="434">
        <f>SUM(K925:K927)</f>
        <v>1338.258</v>
      </c>
      <c r="L928" s="434">
        <f>SUM(L925:L927)</f>
        <v>1680</v>
      </c>
      <c r="N928" s="2"/>
    </row>
    <row r="929" spans="1:14" ht="13.5" thickBot="1">
      <c r="A929" s="4"/>
      <c r="B929" s="305"/>
      <c r="C929" s="305"/>
      <c r="D929" s="196"/>
      <c r="E929" s="196"/>
      <c r="F929" s="333" t="s">
        <v>670</v>
      </c>
      <c r="G929" s="94"/>
      <c r="H929" s="441"/>
      <c r="I929" s="441"/>
      <c r="J929" s="229">
        <f>SUM(J928)</f>
        <v>1618</v>
      </c>
      <c r="K929" s="441">
        <f>K928</f>
        <v>1338.258</v>
      </c>
      <c r="L929" s="584">
        <f>L928</f>
        <v>1680</v>
      </c>
      <c r="N929" s="2"/>
    </row>
    <row r="930" spans="1:10" ht="3.75" customHeight="1" thickBot="1">
      <c r="A930" s="19"/>
      <c r="B930" s="317"/>
      <c r="C930" s="317"/>
      <c r="D930" s="181"/>
      <c r="E930" s="181"/>
      <c r="J930" s="140"/>
    </row>
    <row r="931" spans="1:10" ht="13.5" thickBot="1">
      <c r="A931" s="5">
        <v>15</v>
      </c>
      <c r="B931" s="320"/>
      <c r="C931" s="320"/>
      <c r="D931" s="205"/>
      <c r="E931" s="533"/>
      <c r="F931" s="12" t="s">
        <v>685</v>
      </c>
      <c r="G931" s="400"/>
      <c r="H931" s="540"/>
      <c r="I931" s="482"/>
      <c r="J931" s="140"/>
    </row>
    <row r="932" spans="1:12" ht="12.75">
      <c r="A932" s="44">
        <v>728</v>
      </c>
      <c r="B932" s="276">
        <v>5023</v>
      </c>
      <c r="C932" s="276">
        <v>6112</v>
      </c>
      <c r="D932" s="86"/>
      <c r="E932" s="86"/>
      <c r="F932" s="32" t="s">
        <v>686</v>
      </c>
      <c r="G932" s="51"/>
      <c r="H932" s="453"/>
      <c r="I932" s="453"/>
      <c r="J932" s="378">
        <v>366</v>
      </c>
      <c r="K932" s="432">
        <v>269.237</v>
      </c>
      <c r="L932" s="432">
        <v>366</v>
      </c>
    </row>
    <row r="933" spans="1:12" ht="13.5" thickBot="1">
      <c r="A933" s="55">
        <v>728</v>
      </c>
      <c r="B933" s="276">
        <v>5032</v>
      </c>
      <c r="C933" s="276">
        <v>6112</v>
      </c>
      <c r="D933" s="86"/>
      <c r="E933" s="86"/>
      <c r="F933" s="37" t="s">
        <v>720</v>
      </c>
      <c r="G933" s="51"/>
      <c r="H933" s="453"/>
      <c r="I933" s="453"/>
      <c r="J933" s="375">
        <v>34</v>
      </c>
      <c r="K933" s="450">
        <v>26.274</v>
      </c>
      <c r="L933" s="432">
        <v>34</v>
      </c>
    </row>
    <row r="934" spans="1:12" ht="13.5" thickBot="1">
      <c r="A934" s="4"/>
      <c r="B934" s="305"/>
      <c r="C934" s="305"/>
      <c r="D934" s="196"/>
      <c r="E934" s="196"/>
      <c r="F934" s="333" t="s">
        <v>696</v>
      </c>
      <c r="G934" s="94"/>
      <c r="H934" s="441"/>
      <c r="I934" s="441"/>
      <c r="J934" s="229">
        <f>SUM(J932:J933)</f>
        <v>400</v>
      </c>
      <c r="K934" s="441">
        <f>SUM(K932:K933)</f>
        <v>295.511</v>
      </c>
      <c r="L934" s="584">
        <f>SUM(L932:L933)</f>
        <v>400</v>
      </c>
    </row>
    <row r="935" spans="1:10" ht="3.75" customHeight="1" thickBot="1">
      <c r="A935" s="23"/>
      <c r="B935" s="319"/>
      <c r="C935" s="319"/>
      <c r="D935" s="162"/>
      <c r="E935" s="162"/>
      <c r="F935" s="11"/>
      <c r="G935" s="98"/>
      <c r="H935" s="492"/>
      <c r="I935" s="492"/>
      <c r="J935" s="152"/>
    </row>
    <row r="936" spans="1:10" ht="13.5" thickBot="1">
      <c r="A936" s="5">
        <v>16</v>
      </c>
      <c r="B936" s="320"/>
      <c r="C936" s="320"/>
      <c r="D936" s="205"/>
      <c r="E936" s="205"/>
      <c r="F936" s="10" t="s">
        <v>156</v>
      </c>
      <c r="G936" s="392"/>
      <c r="H936" s="493"/>
      <c r="I936" s="541"/>
      <c r="J936" s="152"/>
    </row>
    <row r="937" spans="1:12" ht="12.75">
      <c r="A937" s="70">
        <v>332</v>
      </c>
      <c r="B937" s="308">
        <v>5169</v>
      </c>
      <c r="C937" s="308">
        <v>3635</v>
      </c>
      <c r="D937" s="133"/>
      <c r="E937" s="133"/>
      <c r="F937" s="532" t="s">
        <v>335</v>
      </c>
      <c r="J937" s="142">
        <v>400</v>
      </c>
      <c r="K937" s="433">
        <v>0</v>
      </c>
      <c r="L937" s="433">
        <v>400</v>
      </c>
    </row>
    <row r="938" spans="1:12" ht="13.5" thickBot="1">
      <c r="A938" s="55">
        <v>328</v>
      </c>
      <c r="B938" s="276">
        <v>5169</v>
      </c>
      <c r="C938" s="276">
        <v>3635</v>
      </c>
      <c r="D938" s="86"/>
      <c r="E938" s="86"/>
      <c r="F938" s="97" t="s">
        <v>700</v>
      </c>
      <c r="J938" s="143">
        <v>0</v>
      </c>
      <c r="K938" s="434">
        <v>0</v>
      </c>
      <c r="L938" s="434">
        <v>100</v>
      </c>
    </row>
    <row r="939" spans="1:12" ht="13.5" thickBot="1">
      <c r="A939" s="4"/>
      <c r="B939" s="303"/>
      <c r="C939" s="303"/>
      <c r="D939" s="165"/>
      <c r="E939" s="165"/>
      <c r="F939" s="73" t="s">
        <v>165</v>
      </c>
      <c r="G939" s="271"/>
      <c r="H939" s="435"/>
      <c r="I939" s="435"/>
      <c r="J939" s="271">
        <f>SUM(J937:J938)</f>
        <v>400</v>
      </c>
      <c r="K939" s="435">
        <f>SUM(K937:K938)</f>
        <v>0</v>
      </c>
      <c r="L939" s="583">
        <f>SUM(L937:L938)</f>
        <v>500</v>
      </c>
    </row>
    <row r="940" spans="1:10" ht="2.25" customHeight="1">
      <c r="A940" s="4"/>
      <c r="B940" s="303"/>
      <c r="C940" s="303"/>
      <c r="D940" s="165"/>
      <c r="E940" s="165"/>
      <c r="F940" s="95"/>
      <c r="G940" s="169"/>
      <c r="H940" s="464"/>
      <c r="I940" s="464"/>
      <c r="J940" s="146"/>
    </row>
    <row r="941" spans="1:10" ht="12.75">
      <c r="A941" s="55">
        <v>340</v>
      </c>
      <c r="B941" s="276">
        <v>2212</v>
      </c>
      <c r="C941" s="276">
        <v>3322</v>
      </c>
      <c r="D941" s="86"/>
      <c r="E941" s="86"/>
      <c r="F941" s="35" t="s">
        <v>855</v>
      </c>
      <c r="G941" s="142">
        <v>30</v>
      </c>
      <c r="H941" s="462">
        <v>57</v>
      </c>
      <c r="I941" s="462">
        <v>50</v>
      </c>
      <c r="J941" s="151"/>
    </row>
    <row r="942" spans="1:10" ht="12.75">
      <c r="A942" s="55">
        <v>340</v>
      </c>
      <c r="B942" s="276">
        <v>2324</v>
      </c>
      <c r="C942" s="276">
        <v>3322</v>
      </c>
      <c r="D942" s="86"/>
      <c r="E942" s="86"/>
      <c r="F942" s="35" t="s">
        <v>296</v>
      </c>
      <c r="G942" s="142">
        <v>2</v>
      </c>
      <c r="H942" s="462">
        <v>2.62</v>
      </c>
      <c r="I942" s="462">
        <v>2</v>
      </c>
      <c r="J942" s="506"/>
    </row>
    <row r="943" spans="1:12" ht="1.5" customHeight="1">
      <c r="A943" s="55"/>
      <c r="B943" s="276"/>
      <c r="C943" s="276"/>
      <c r="D943" s="86"/>
      <c r="E943" s="86"/>
      <c r="F943" s="35"/>
      <c r="G943" s="352"/>
      <c r="H943" s="604"/>
      <c r="I943" s="484"/>
      <c r="J943" s="142"/>
      <c r="K943" s="433"/>
      <c r="L943" s="432"/>
    </row>
    <row r="944" spans="1:12" ht="12.75" customHeight="1">
      <c r="A944" s="16">
        <v>365</v>
      </c>
      <c r="B944" s="276">
        <v>5901</v>
      </c>
      <c r="C944" s="276">
        <v>3322</v>
      </c>
      <c r="D944" s="86"/>
      <c r="E944" s="86"/>
      <c r="F944" s="37" t="s">
        <v>763</v>
      </c>
      <c r="G944" s="346"/>
      <c r="H944" s="609"/>
      <c r="I944" s="609"/>
      <c r="J944" s="141">
        <v>0</v>
      </c>
      <c r="K944" s="432">
        <v>0</v>
      </c>
      <c r="L944" s="432">
        <v>500</v>
      </c>
    </row>
    <row r="945" spans="1:10" ht="12.75">
      <c r="A945" s="16">
        <v>365</v>
      </c>
      <c r="B945" s="276">
        <v>4116</v>
      </c>
      <c r="C945" s="276"/>
      <c r="D945" s="86"/>
      <c r="E945" s="86">
        <v>34054</v>
      </c>
      <c r="F945" s="37" t="s">
        <v>62</v>
      </c>
      <c r="G945" s="154">
        <v>1739</v>
      </c>
      <c r="H945" s="550">
        <v>1739</v>
      </c>
      <c r="I945" s="550"/>
      <c r="J945" s="391"/>
    </row>
    <row r="946" spans="1:12" ht="12.75">
      <c r="A946" s="16">
        <v>365</v>
      </c>
      <c r="B946" s="276">
        <v>5223</v>
      </c>
      <c r="C946" s="276">
        <v>3322</v>
      </c>
      <c r="D946" s="86"/>
      <c r="E946" s="86">
        <v>34054</v>
      </c>
      <c r="F946" s="37" t="s">
        <v>455</v>
      </c>
      <c r="G946" s="147"/>
      <c r="H946" s="457"/>
      <c r="I946" s="457"/>
      <c r="J946" s="141">
        <v>221</v>
      </c>
      <c r="K946" s="432">
        <v>0</v>
      </c>
      <c r="L946" s="432"/>
    </row>
    <row r="947" spans="1:12" ht="12.75">
      <c r="A947" s="16">
        <v>365</v>
      </c>
      <c r="B947" s="276">
        <v>5213</v>
      </c>
      <c r="C947" s="276">
        <v>3322</v>
      </c>
      <c r="D947" s="86"/>
      <c r="E947" s="86"/>
      <c r="F947" s="37" t="s">
        <v>456</v>
      </c>
      <c r="G947" s="147"/>
      <c r="H947" s="457"/>
      <c r="I947" s="457"/>
      <c r="J947" s="141">
        <v>67.76</v>
      </c>
      <c r="K947" s="432">
        <v>0</v>
      </c>
      <c r="L947" s="432"/>
    </row>
    <row r="948" spans="1:12" ht="12.75">
      <c r="A948" s="16">
        <v>365</v>
      </c>
      <c r="B948" s="276">
        <v>5213</v>
      </c>
      <c r="C948" s="276">
        <v>3322</v>
      </c>
      <c r="D948" s="86"/>
      <c r="E948" s="86">
        <v>34054</v>
      </c>
      <c r="F948" s="37" t="s">
        <v>458</v>
      </c>
      <c r="G948" s="147"/>
      <c r="H948" s="457"/>
      <c r="I948" s="457"/>
      <c r="J948" s="141">
        <v>567</v>
      </c>
      <c r="K948" s="432">
        <v>0</v>
      </c>
      <c r="L948" s="432"/>
    </row>
    <row r="949" spans="1:12" ht="12.75">
      <c r="A949" s="16">
        <v>365</v>
      </c>
      <c r="B949" s="276">
        <v>5229</v>
      </c>
      <c r="C949" s="276">
        <v>3322</v>
      </c>
      <c r="D949" s="86"/>
      <c r="E949" s="86"/>
      <c r="F949" s="37" t="s">
        <v>60</v>
      </c>
      <c r="G949" s="147"/>
      <c r="H949" s="457"/>
      <c r="I949" s="457"/>
      <c r="J949" s="141">
        <v>40.67</v>
      </c>
      <c r="K949" s="432">
        <v>0</v>
      </c>
      <c r="L949" s="432"/>
    </row>
    <row r="950" spans="1:12" ht="12.75">
      <c r="A950" s="16">
        <v>365</v>
      </c>
      <c r="B950" s="276">
        <v>5229</v>
      </c>
      <c r="C950" s="276">
        <v>3322</v>
      </c>
      <c r="D950" s="86"/>
      <c r="E950" s="86">
        <v>34054</v>
      </c>
      <c r="F950" s="63" t="s">
        <v>61</v>
      </c>
      <c r="G950" s="147"/>
      <c r="H950" s="457"/>
      <c r="I950" s="457"/>
      <c r="J950" s="141">
        <v>200</v>
      </c>
      <c r="K950" s="432">
        <v>0</v>
      </c>
      <c r="L950" s="432"/>
    </row>
    <row r="951" spans="1:12" ht="12.75">
      <c r="A951" s="16">
        <v>365</v>
      </c>
      <c r="B951" s="276">
        <v>5493</v>
      </c>
      <c r="C951" s="276">
        <v>3322</v>
      </c>
      <c r="D951" s="86"/>
      <c r="E951" s="86"/>
      <c r="F951" s="37" t="s">
        <v>459</v>
      </c>
      <c r="G951" s="147"/>
      <c r="H951" s="457"/>
      <c r="I951" s="457"/>
      <c r="J951" s="141">
        <v>152.2</v>
      </c>
      <c r="K951" s="432">
        <v>0</v>
      </c>
      <c r="L951" s="432"/>
    </row>
    <row r="952" spans="1:12" ht="12.75">
      <c r="A952" s="16">
        <v>365</v>
      </c>
      <c r="B952" s="276">
        <v>5493</v>
      </c>
      <c r="C952" s="276">
        <v>3322</v>
      </c>
      <c r="D952" s="86"/>
      <c r="E952" s="86">
        <v>34054</v>
      </c>
      <c r="F952" s="37" t="s">
        <v>460</v>
      </c>
      <c r="G952" s="147"/>
      <c r="H952" s="457"/>
      <c r="I952" s="457"/>
      <c r="J952" s="141">
        <v>751</v>
      </c>
      <c r="K952" s="432">
        <v>0</v>
      </c>
      <c r="L952" s="432"/>
    </row>
    <row r="953" spans="1:11" ht="12.75">
      <c r="A953" s="16">
        <v>365</v>
      </c>
      <c r="B953" s="276">
        <v>4116</v>
      </c>
      <c r="C953" s="276"/>
      <c r="D953" s="86"/>
      <c r="E953" s="86">
        <v>34054</v>
      </c>
      <c r="F953" s="37" t="s">
        <v>260</v>
      </c>
      <c r="G953" s="141">
        <v>121</v>
      </c>
      <c r="H953" s="466">
        <v>121</v>
      </c>
      <c r="I953" s="466"/>
      <c r="J953" s="353"/>
      <c r="K953" s="445"/>
    </row>
    <row r="954" spans="1:12" ht="12.75">
      <c r="A954" s="16">
        <v>365</v>
      </c>
      <c r="B954" s="276">
        <v>5171</v>
      </c>
      <c r="C954" s="276">
        <v>3322</v>
      </c>
      <c r="D954" s="86"/>
      <c r="E954" s="86"/>
      <c r="F954" s="37" t="s">
        <v>468</v>
      </c>
      <c r="G954" s="147"/>
      <c r="H954" s="457"/>
      <c r="I954" s="457"/>
      <c r="J954" s="141">
        <v>200</v>
      </c>
      <c r="K954" s="432">
        <v>199.055</v>
      </c>
      <c r="L954" s="432"/>
    </row>
    <row r="955" spans="1:12" ht="12.75">
      <c r="A955" s="16">
        <v>365</v>
      </c>
      <c r="B955" s="276">
        <v>5171</v>
      </c>
      <c r="C955" s="276">
        <v>3322</v>
      </c>
      <c r="D955" s="86"/>
      <c r="E955" s="86">
        <v>34054</v>
      </c>
      <c r="F955" s="37" t="s">
        <v>469</v>
      </c>
      <c r="G955" s="147"/>
      <c r="H955" s="457"/>
      <c r="I955" s="457"/>
      <c r="J955" s="141">
        <v>121</v>
      </c>
      <c r="K955" s="432">
        <v>121</v>
      </c>
      <c r="L955" s="432"/>
    </row>
    <row r="956" spans="1:12" ht="12.75">
      <c r="A956" s="55">
        <v>365</v>
      </c>
      <c r="B956" s="276"/>
      <c r="C956" s="276"/>
      <c r="D956" s="86"/>
      <c r="E956" s="86"/>
      <c r="F956" s="35" t="s">
        <v>450</v>
      </c>
      <c r="G956" s="91">
        <f>SUM(G945:G955)</f>
        <v>1860</v>
      </c>
      <c r="H956" s="433">
        <f>SUM(H945:H955)</f>
        <v>1860</v>
      </c>
      <c r="I956" s="433">
        <f>SUM(I945:I955)</f>
        <v>0</v>
      </c>
      <c r="J956" s="91">
        <f>SUM(J946:J955)</f>
        <v>2320.63</v>
      </c>
      <c r="K956" s="433">
        <f>SUM(K946:K955)</f>
        <v>320.055</v>
      </c>
      <c r="L956" s="433">
        <f>SUM(L944:L955)</f>
        <v>500</v>
      </c>
    </row>
    <row r="957" spans="1:12" ht="1.5" customHeight="1">
      <c r="A957" s="16"/>
      <c r="B957" s="276"/>
      <c r="C957" s="276"/>
      <c r="D957" s="86"/>
      <c r="E957" s="86"/>
      <c r="F957" s="37"/>
      <c r="G957" s="151"/>
      <c r="H957" s="463"/>
      <c r="I957" s="463"/>
      <c r="J957" s="143"/>
      <c r="K957" s="433"/>
      <c r="L957" s="432"/>
    </row>
    <row r="958" spans="1:12" ht="12.75" customHeight="1">
      <c r="A958" s="16">
        <v>366</v>
      </c>
      <c r="B958" s="276">
        <v>5901</v>
      </c>
      <c r="C958" s="276">
        <v>3322</v>
      </c>
      <c r="D958" s="86"/>
      <c r="E958" s="86"/>
      <c r="F958" s="37" t="s">
        <v>764</v>
      </c>
      <c r="G958" s="346"/>
      <c r="H958" s="609"/>
      <c r="I958" s="609"/>
      <c r="J958" s="141">
        <v>0</v>
      </c>
      <c r="K958" s="432">
        <v>0</v>
      </c>
      <c r="L958" s="432">
        <v>250</v>
      </c>
    </row>
    <row r="959" spans="1:10" ht="12.75">
      <c r="A959" s="16">
        <v>366</v>
      </c>
      <c r="B959" s="276">
        <v>4116</v>
      </c>
      <c r="C959" s="276"/>
      <c r="D959" s="86"/>
      <c r="E959" s="86">
        <v>34054</v>
      </c>
      <c r="F959" s="37" t="s">
        <v>63</v>
      </c>
      <c r="G959" s="154">
        <v>150</v>
      </c>
      <c r="H959" s="550">
        <v>150</v>
      </c>
      <c r="I959" s="550"/>
      <c r="J959" s="391"/>
    </row>
    <row r="960" spans="1:12" ht="12.75">
      <c r="A960" s="16">
        <v>366</v>
      </c>
      <c r="B960" s="276">
        <v>5493</v>
      </c>
      <c r="C960" s="276">
        <v>3322</v>
      </c>
      <c r="D960" s="86"/>
      <c r="E960" s="86"/>
      <c r="F960" s="37" t="s">
        <v>461</v>
      </c>
      <c r="G960" s="147"/>
      <c r="H960" s="457"/>
      <c r="I960" s="457"/>
      <c r="J960" s="141">
        <v>31.36</v>
      </c>
      <c r="K960" s="432">
        <v>0</v>
      </c>
      <c r="L960" s="432"/>
    </row>
    <row r="961" spans="1:12" ht="12.75">
      <c r="A961" s="16">
        <v>366</v>
      </c>
      <c r="B961" s="276">
        <v>5493</v>
      </c>
      <c r="C961" s="276">
        <v>3322</v>
      </c>
      <c r="D961" s="86"/>
      <c r="E961" s="86">
        <v>34054</v>
      </c>
      <c r="F961" s="37" t="s">
        <v>261</v>
      </c>
      <c r="G961" s="147"/>
      <c r="H961" s="457"/>
      <c r="I961" s="457"/>
      <c r="J961" s="141">
        <v>150</v>
      </c>
      <c r="K961" s="432">
        <v>0</v>
      </c>
      <c r="L961" s="432"/>
    </row>
    <row r="962" spans="1:11" ht="12.75">
      <c r="A962" s="16">
        <v>366</v>
      </c>
      <c r="B962" s="276">
        <v>4116</v>
      </c>
      <c r="C962" s="276"/>
      <c r="D962" s="86"/>
      <c r="E962" s="86">
        <v>34054</v>
      </c>
      <c r="F962" s="37" t="s">
        <v>260</v>
      </c>
      <c r="G962" s="141">
        <v>250</v>
      </c>
      <c r="H962" s="466">
        <v>250</v>
      </c>
      <c r="I962" s="466"/>
      <c r="J962" s="353"/>
      <c r="K962" s="445"/>
    </row>
    <row r="963" spans="1:12" ht="12.75">
      <c r="A963" s="16">
        <v>366</v>
      </c>
      <c r="B963" s="276">
        <v>5171</v>
      </c>
      <c r="C963" s="276">
        <v>3322</v>
      </c>
      <c r="D963" s="86"/>
      <c r="E963" s="86"/>
      <c r="F963" s="37" t="s">
        <v>466</v>
      </c>
      <c r="G963" s="147"/>
      <c r="H963" s="457"/>
      <c r="I963" s="457"/>
      <c r="J963" s="141">
        <v>616</v>
      </c>
      <c r="K963" s="432">
        <v>615.428</v>
      </c>
      <c r="L963" s="432"/>
    </row>
    <row r="964" spans="1:12" ht="12.75">
      <c r="A964" s="16">
        <v>366</v>
      </c>
      <c r="B964" s="276">
        <v>5171</v>
      </c>
      <c r="C964" s="276">
        <v>3322</v>
      </c>
      <c r="D964" s="86"/>
      <c r="E964" s="86">
        <v>34054</v>
      </c>
      <c r="F964" s="37" t="s">
        <v>467</v>
      </c>
      <c r="G964" s="147"/>
      <c r="H964" s="457"/>
      <c r="I964" s="457"/>
      <c r="J964" s="141">
        <v>250</v>
      </c>
      <c r="K964" s="432">
        <v>250</v>
      </c>
      <c r="L964" s="432"/>
    </row>
    <row r="965" spans="1:12" ht="13.5" thickBot="1">
      <c r="A965" s="55">
        <v>366</v>
      </c>
      <c r="B965" s="276"/>
      <c r="C965" s="276"/>
      <c r="D965" s="86"/>
      <c r="E965" s="86"/>
      <c r="F965" s="35" t="s">
        <v>451</v>
      </c>
      <c r="G965" s="91">
        <f>SUM(G959:G964)</f>
        <v>400</v>
      </c>
      <c r="H965" s="433">
        <f>SUM(H959:H964)</f>
        <v>400</v>
      </c>
      <c r="I965" s="433">
        <f>SUM(I959:I964)</f>
        <v>0</v>
      </c>
      <c r="J965" s="91">
        <f>SUM(J960:J964)</f>
        <v>1047.3600000000001</v>
      </c>
      <c r="K965" s="433">
        <f>SUM(K960:K964)</f>
        <v>865.428</v>
      </c>
      <c r="L965" s="433">
        <f>SUM(L958:L964)</f>
        <v>250</v>
      </c>
    </row>
    <row r="966" spans="1:12" ht="13.5" thickBot="1">
      <c r="A966" s="4"/>
      <c r="B966" s="303"/>
      <c r="C966" s="303"/>
      <c r="D966" s="165"/>
      <c r="E966" s="165"/>
      <c r="F966" s="73" t="s">
        <v>166</v>
      </c>
      <c r="G966" s="271">
        <f>SUM(G941+G942+G956+G965)</f>
        <v>2292</v>
      </c>
      <c r="H966" s="435">
        <f>H941+H942+H956+H965</f>
        <v>2319.62</v>
      </c>
      <c r="I966" s="435">
        <f>I941+I942+I956+I965</f>
        <v>52</v>
      </c>
      <c r="J966" s="271">
        <f>SUM(J956+J965)</f>
        <v>3367.9900000000002</v>
      </c>
      <c r="K966" s="435">
        <f>K956+K965</f>
        <v>1185.483</v>
      </c>
      <c r="L966" s="583">
        <f>L956+L965</f>
        <v>750</v>
      </c>
    </row>
    <row r="967" spans="1:10" ht="3" customHeight="1" thickBot="1">
      <c r="A967" s="4"/>
      <c r="B967" s="303"/>
      <c r="C967" s="303"/>
      <c r="D967" s="165"/>
      <c r="E967" s="165"/>
      <c r="F967" s="52"/>
      <c r="G967" s="101"/>
      <c r="H967" s="443"/>
      <c r="I967" s="443"/>
      <c r="J967" s="151"/>
    </row>
    <row r="968" spans="1:12" ht="13.5" thickBot="1">
      <c r="A968" s="23"/>
      <c r="B968" s="319"/>
      <c r="C968" s="319"/>
      <c r="D968" s="162"/>
      <c r="E968" s="162"/>
      <c r="F968" s="333" t="s">
        <v>921</v>
      </c>
      <c r="G968" s="94">
        <f>SUM(G966+G939)</f>
        <v>2292</v>
      </c>
      <c r="H968" s="441">
        <f>H939+H966</f>
        <v>2319.62</v>
      </c>
      <c r="I968" s="441">
        <f>I939+I966</f>
        <v>52</v>
      </c>
      <c r="J968" s="229">
        <f>J939+J966</f>
        <v>3767.9900000000002</v>
      </c>
      <c r="K968" s="441">
        <f>K939+K966</f>
        <v>1185.483</v>
      </c>
      <c r="L968" s="584">
        <f>L939+L966</f>
        <v>1250</v>
      </c>
    </row>
    <row r="969" spans="1:10" ht="2.25" customHeight="1" thickBot="1">
      <c r="A969" s="23"/>
      <c r="B969" s="319"/>
      <c r="C969" s="319"/>
      <c r="D969" s="162"/>
      <c r="E969" s="162"/>
      <c r="F969" s="11"/>
      <c r="G969" s="98"/>
      <c r="H969" s="492"/>
      <c r="I969" s="492"/>
      <c r="J969" s="152"/>
    </row>
    <row r="970" spans="1:10" ht="13.5" thickBot="1">
      <c r="A970" s="5">
        <v>17</v>
      </c>
      <c r="B970" s="320"/>
      <c r="C970" s="320"/>
      <c r="D970" s="205"/>
      <c r="E970" s="205"/>
      <c r="F970" s="10" t="s">
        <v>924</v>
      </c>
      <c r="G970" s="539"/>
      <c r="H970" s="493"/>
      <c r="I970" s="541"/>
      <c r="J970" s="152"/>
    </row>
    <row r="971" spans="1:12" ht="12.75">
      <c r="A971" s="55">
        <v>478</v>
      </c>
      <c r="B971" s="276">
        <v>5331</v>
      </c>
      <c r="C971" s="276">
        <v>3111</v>
      </c>
      <c r="D971" s="86"/>
      <c r="E971" s="86"/>
      <c r="F971" s="40" t="s">
        <v>761</v>
      </c>
      <c r="G971" s="51"/>
      <c r="H971" s="453"/>
      <c r="I971" s="453"/>
      <c r="J971" s="378">
        <v>818</v>
      </c>
      <c r="K971" s="432">
        <v>695</v>
      </c>
      <c r="L971" s="432">
        <v>868</v>
      </c>
    </row>
    <row r="972" spans="1:12" ht="12.75">
      <c r="A972" s="55">
        <v>479</v>
      </c>
      <c r="B972" s="276">
        <v>5331</v>
      </c>
      <c r="C972" s="276">
        <v>3111</v>
      </c>
      <c r="D972" s="201"/>
      <c r="E972" s="201"/>
      <c r="F972" s="39" t="s">
        <v>762</v>
      </c>
      <c r="G972" s="51"/>
      <c r="H972" s="453"/>
      <c r="I972" s="453"/>
      <c r="J972" s="378">
        <v>669</v>
      </c>
      <c r="K972" s="432">
        <v>569</v>
      </c>
      <c r="L972" s="432">
        <v>669</v>
      </c>
    </row>
    <row r="973" spans="1:12" ht="12.75">
      <c r="A973" s="55">
        <v>480</v>
      </c>
      <c r="B973" s="276">
        <v>5331</v>
      </c>
      <c r="C973" s="276">
        <v>3111</v>
      </c>
      <c r="D973" s="201"/>
      <c r="E973" s="201"/>
      <c r="F973" s="39" t="s">
        <v>765</v>
      </c>
      <c r="G973" s="51"/>
      <c r="H973" s="453"/>
      <c r="I973" s="453"/>
      <c r="J973" s="378">
        <v>1419</v>
      </c>
      <c r="K973" s="432">
        <v>1208</v>
      </c>
      <c r="L973" s="432">
        <v>1419</v>
      </c>
    </row>
    <row r="974" spans="1:12" ht="12.75">
      <c r="A974" s="55">
        <v>481</v>
      </c>
      <c r="B974" s="276">
        <v>5331</v>
      </c>
      <c r="C974" s="276">
        <v>3111</v>
      </c>
      <c r="D974" s="86"/>
      <c r="E974" s="86"/>
      <c r="F974" s="39" t="s">
        <v>766</v>
      </c>
      <c r="G974" s="51"/>
      <c r="H974" s="453"/>
      <c r="I974" s="453"/>
      <c r="J974" s="378">
        <v>989</v>
      </c>
      <c r="K974" s="432">
        <v>841</v>
      </c>
      <c r="L974" s="432">
        <v>989</v>
      </c>
    </row>
    <row r="975" spans="1:12" ht="12.75">
      <c r="A975" s="55">
        <v>482</v>
      </c>
      <c r="B975" s="276">
        <v>5331</v>
      </c>
      <c r="C975" s="276">
        <v>3111</v>
      </c>
      <c r="D975" s="86"/>
      <c r="E975" s="86"/>
      <c r="F975" s="39" t="s">
        <v>767</v>
      </c>
      <c r="G975" s="51"/>
      <c r="H975" s="453"/>
      <c r="I975" s="453"/>
      <c r="J975" s="378">
        <v>818</v>
      </c>
      <c r="K975" s="432">
        <v>697</v>
      </c>
      <c r="L975" s="432">
        <v>868</v>
      </c>
    </row>
    <row r="976" spans="1:12" ht="2.25" customHeight="1">
      <c r="A976" s="55"/>
      <c r="B976" s="276"/>
      <c r="C976" s="276"/>
      <c r="D976" s="86"/>
      <c r="E976" s="86"/>
      <c r="F976" s="39"/>
      <c r="G976" s="51"/>
      <c r="H976" s="453"/>
      <c r="I976" s="453"/>
      <c r="J976" s="375"/>
      <c r="K976" s="450"/>
      <c r="L976" s="450"/>
    </row>
    <row r="977" spans="1:12" ht="12.75">
      <c r="A977" s="16">
        <v>483</v>
      </c>
      <c r="B977" s="276">
        <v>5331</v>
      </c>
      <c r="C977" s="276">
        <v>3111</v>
      </c>
      <c r="D977" s="86"/>
      <c r="E977" s="86"/>
      <c r="F977" s="33" t="s">
        <v>768</v>
      </c>
      <c r="G977" s="51"/>
      <c r="H977" s="453"/>
      <c r="I977" s="453"/>
      <c r="J977" s="375">
        <v>868.17</v>
      </c>
      <c r="K977" s="450">
        <v>747.016</v>
      </c>
      <c r="L977" s="450">
        <v>905</v>
      </c>
    </row>
    <row r="978" spans="1:12" ht="12.75">
      <c r="A978" s="16">
        <v>483</v>
      </c>
      <c r="B978" s="276">
        <v>4122</v>
      </c>
      <c r="C978" s="276"/>
      <c r="D978" s="86"/>
      <c r="E978" s="86">
        <v>414</v>
      </c>
      <c r="F978" s="33" t="s">
        <v>214</v>
      </c>
      <c r="G978" s="90">
        <v>46.48</v>
      </c>
      <c r="H978" s="432">
        <v>46.476</v>
      </c>
      <c r="I978" s="466">
        <v>0</v>
      </c>
      <c r="J978" s="353"/>
      <c r="K978" s="525"/>
      <c r="L978" s="525"/>
    </row>
    <row r="979" spans="1:12" ht="12.75">
      <c r="A979" s="16">
        <v>483</v>
      </c>
      <c r="B979" s="276">
        <v>5137</v>
      </c>
      <c r="C979" s="276">
        <v>3111</v>
      </c>
      <c r="D979" s="86"/>
      <c r="E979" s="86">
        <v>414</v>
      </c>
      <c r="F979" s="33" t="s">
        <v>213</v>
      </c>
      <c r="G979" s="51"/>
      <c r="H979" s="453"/>
      <c r="I979" s="453"/>
      <c r="J979" s="376">
        <v>45.88</v>
      </c>
      <c r="K979" s="547">
        <v>46.476</v>
      </c>
      <c r="L979" s="432">
        <v>0</v>
      </c>
    </row>
    <row r="980" spans="1:12" ht="12.75">
      <c r="A980" s="16">
        <v>483</v>
      </c>
      <c r="B980" s="276">
        <v>5137</v>
      </c>
      <c r="C980" s="276">
        <v>3111</v>
      </c>
      <c r="D980" s="86"/>
      <c r="E980" s="86"/>
      <c r="F980" s="33" t="s">
        <v>215</v>
      </c>
      <c r="G980" s="51"/>
      <c r="H980" s="453"/>
      <c r="I980" s="453"/>
      <c r="J980" s="375">
        <v>36.83</v>
      </c>
      <c r="K980" s="450">
        <v>36.234</v>
      </c>
      <c r="L980" s="432">
        <v>0</v>
      </c>
    </row>
    <row r="981" spans="1:12" ht="12.75">
      <c r="A981" s="16">
        <v>483</v>
      </c>
      <c r="B981" s="276"/>
      <c r="C981" s="276"/>
      <c r="D981" s="86"/>
      <c r="E981" s="86"/>
      <c r="F981" s="39" t="s">
        <v>124</v>
      </c>
      <c r="G981" s="90">
        <f>G978</f>
        <v>46.48</v>
      </c>
      <c r="H981" s="432">
        <f>H978</f>
        <v>46.476</v>
      </c>
      <c r="I981" s="466">
        <f>I978</f>
        <v>0</v>
      </c>
      <c r="J981" s="375">
        <f>SUM(J977:J980)</f>
        <v>950.88</v>
      </c>
      <c r="K981" s="450">
        <f>SUM(K977:K980)</f>
        <v>829.726</v>
      </c>
      <c r="L981" s="450">
        <f>SUM(L977:L980)</f>
        <v>905</v>
      </c>
    </row>
    <row r="982" spans="1:12" ht="3" customHeight="1">
      <c r="A982" s="69"/>
      <c r="B982" s="308"/>
      <c r="C982" s="308"/>
      <c r="D982" s="133"/>
      <c r="E982" s="133"/>
      <c r="F982" s="49"/>
      <c r="G982" s="51"/>
      <c r="H982" s="453"/>
      <c r="I982" s="457"/>
      <c r="J982" s="375"/>
      <c r="K982" s="450"/>
      <c r="L982" s="450"/>
    </row>
    <row r="983" spans="1:12" ht="13.5" thickBot="1">
      <c r="A983" s="70">
        <v>484</v>
      </c>
      <c r="B983" s="308">
        <v>5331</v>
      </c>
      <c r="C983" s="308">
        <v>3111</v>
      </c>
      <c r="D983" s="133"/>
      <c r="E983" s="133"/>
      <c r="F983" s="49" t="s">
        <v>769</v>
      </c>
      <c r="G983" s="51"/>
      <c r="H983" s="453"/>
      <c r="I983" s="453"/>
      <c r="J983" s="375">
        <v>982</v>
      </c>
      <c r="K983" s="450">
        <v>836</v>
      </c>
      <c r="L983" s="450">
        <v>982</v>
      </c>
    </row>
    <row r="984" spans="1:12" ht="13.5" thickBot="1">
      <c r="A984" s="560"/>
      <c r="B984" s="339"/>
      <c r="C984" s="339"/>
      <c r="D984" s="199"/>
      <c r="E984" s="199"/>
      <c r="F984" s="73" t="s">
        <v>383</v>
      </c>
      <c r="G984" s="270">
        <f>G981</f>
        <v>46.48</v>
      </c>
      <c r="H984" s="459">
        <f>H981</f>
        <v>46.476</v>
      </c>
      <c r="I984" s="459">
        <f>I981</f>
        <v>0</v>
      </c>
      <c r="J984" s="271">
        <f>J971+J972+J973+J974+J975+J981+J983</f>
        <v>6645.88</v>
      </c>
      <c r="K984" s="435">
        <f>K971+K972+K973+K974+K975+K981+K983</f>
        <v>5675.726</v>
      </c>
      <c r="L984" s="583">
        <f>L971+L972+L973+L974+L975+L981+L983</f>
        <v>6700</v>
      </c>
    </row>
    <row r="985" spans="1:12" ht="12.75">
      <c r="A985" s="54">
        <v>486</v>
      </c>
      <c r="B985" s="304">
        <v>5331</v>
      </c>
      <c r="C985" s="304">
        <v>3113</v>
      </c>
      <c r="D985" s="197"/>
      <c r="E985" s="197"/>
      <c r="F985" s="34" t="s">
        <v>770</v>
      </c>
      <c r="G985" s="51"/>
      <c r="H985" s="453"/>
      <c r="I985" s="453"/>
      <c r="J985" s="376">
        <v>4229</v>
      </c>
      <c r="K985" s="451">
        <v>3601</v>
      </c>
      <c r="L985" s="451">
        <v>4229</v>
      </c>
    </row>
    <row r="986" spans="1:12" ht="12.75">
      <c r="A986" s="54">
        <v>486</v>
      </c>
      <c r="B986" s="276">
        <v>4116</v>
      </c>
      <c r="C986" s="276"/>
      <c r="D986" s="86" t="s">
        <v>118</v>
      </c>
      <c r="E986" s="86">
        <v>33058</v>
      </c>
      <c r="F986" s="79" t="s">
        <v>19</v>
      </c>
      <c r="G986" s="90">
        <v>47.54</v>
      </c>
      <c r="H986" s="432">
        <v>0</v>
      </c>
      <c r="I986" s="466">
        <v>0</v>
      </c>
      <c r="J986" s="531"/>
      <c r="K986" s="587"/>
      <c r="L986" s="662"/>
    </row>
    <row r="987" spans="1:12" ht="12.75">
      <c r="A987" s="54">
        <v>486</v>
      </c>
      <c r="B987" s="276">
        <v>4116</v>
      </c>
      <c r="C987" s="276"/>
      <c r="D987" s="86" t="s">
        <v>119</v>
      </c>
      <c r="E987" s="86">
        <v>33058</v>
      </c>
      <c r="F987" s="79" t="s">
        <v>20</v>
      </c>
      <c r="G987" s="90">
        <v>269.38</v>
      </c>
      <c r="H987" s="432">
        <v>0</v>
      </c>
      <c r="I987" s="549">
        <v>0</v>
      </c>
      <c r="J987" s="391"/>
      <c r="K987" s="588"/>
      <c r="L987" s="663"/>
    </row>
    <row r="988" spans="1:12" ht="12.75">
      <c r="A988" s="54">
        <v>486</v>
      </c>
      <c r="B988" s="304">
        <v>5336</v>
      </c>
      <c r="C988" s="304">
        <v>3113</v>
      </c>
      <c r="D988" s="197" t="s">
        <v>118</v>
      </c>
      <c r="E988" s="197">
        <v>33058</v>
      </c>
      <c r="F988" s="34" t="s">
        <v>18</v>
      </c>
      <c r="G988" s="51"/>
      <c r="H988" s="453"/>
      <c r="I988" s="534"/>
      <c r="J988" s="141">
        <v>47.54</v>
      </c>
      <c r="K988" s="432">
        <v>0</v>
      </c>
      <c r="L988" s="451">
        <v>0</v>
      </c>
    </row>
    <row r="989" spans="1:12" ht="12.75">
      <c r="A989" s="54">
        <v>486</v>
      </c>
      <c r="B989" s="304">
        <v>5336</v>
      </c>
      <c r="C989" s="304">
        <v>3113</v>
      </c>
      <c r="D989" s="197" t="s">
        <v>119</v>
      </c>
      <c r="E989" s="197">
        <v>33058</v>
      </c>
      <c r="F989" s="34" t="s">
        <v>21</v>
      </c>
      <c r="G989" s="51"/>
      <c r="H989" s="453"/>
      <c r="I989" s="485"/>
      <c r="J989" s="141">
        <v>269.38</v>
      </c>
      <c r="K989" s="432">
        <v>0</v>
      </c>
      <c r="L989" s="451">
        <v>0</v>
      </c>
    </row>
    <row r="990" spans="1:12" ht="12.75">
      <c r="A990" s="53">
        <v>486</v>
      </c>
      <c r="B990" s="304"/>
      <c r="C990" s="304"/>
      <c r="D990" s="197"/>
      <c r="E990" s="197"/>
      <c r="F990" s="40" t="s">
        <v>17</v>
      </c>
      <c r="G990" s="90">
        <f>G986+G987</f>
        <v>316.92</v>
      </c>
      <c r="H990" s="432">
        <f>H986+H987</f>
        <v>0</v>
      </c>
      <c r="I990" s="550">
        <f>I986+I987</f>
        <v>0</v>
      </c>
      <c r="J990" s="141">
        <f>SUM(J985:J989)</f>
        <v>4545.92</v>
      </c>
      <c r="K990" s="451">
        <f>SUM(K985:K989)</f>
        <v>3601</v>
      </c>
      <c r="L990" s="451">
        <f>SUM(L985:L989)</f>
        <v>4229</v>
      </c>
    </row>
    <row r="991" spans="1:12" ht="3" customHeight="1">
      <c r="A991" s="53"/>
      <c r="B991" s="304"/>
      <c r="C991" s="304"/>
      <c r="D991" s="197"/>
      <c r="E991" s="197"/>
      <c r="F991" s="40"/>
      <c r="G991" s="90"/>
      <c r="H991" s="432"/>
      <c r="I991" s="466"/>
      <c r="J991" s="376"/>
      <c r="K991" s="451"/>
      <c r="L991" s="451"/>
    </row>
    <row r="992" spans="1:12" ht="12.75">
      <c r="A992" s="55">
        <v>487</v>
      </c>
      <c r="B992" s="276">
        <v>5331</v>
      </c>
      <c r="C992" s="276">
        <v>3113</v>
      </c>
      <c r="D992" s="86"/>
      <c r="E992" s="86"/>
      <c r="F992" s="77" t="s">
        <v>862</v>
      </c>
      <c r="G992" s="51"/>
      <c r="H992" s="453"/>
      <c r="I992" s="453"/>
      <c r="J992" s="378">
        <f>5214-246</f>
        <v>4968</v>
      </c>
      <c r="K992" s="432">
        <v>4226</v>
      </c>
      <c r="L992" s="432">
        <v>5214</v>
      </c>
    </row>
    <row r="993" spans="1:12" ht="12.75">
      <c r="A993" s="55">
        <v>488</v>
      </c>
      <c r="B993" s="276">
        <v>5331</v>
      </c>
      <c r="C993" s="276">
        <v>3113</v>
      </c>
      <c r="D993" s="86"/>
      <c r="E993" s="86"/>
      <c r="F993" s="39" t="s">
        <v>773</v>
      </c>
      <c r="G993" s="51"/>
      <c r="H993" s="453"/>
      <c r="I993" s="453"/>
      <c r="J993" s="378">
        <v>2531</v>
      </c>
      <c r="K993" s="432">
        <v>2149</v>
      </c>
      <c r="L993" s="432">
        <v>2531</v>
      </c>
    </row>
    <row r="994" spans="1:12" ht="1.5" customHeight="1">
      <c r="A994" s="70"/>
      <c r="B994" s="308"/>
      <c r="C994" s="308"/>
      <c r="D994" s="133"/>
      <c r="E994" s="133"/>
      <c r="F994" s="49"/>
      <c r="G994" s="51"/>
      <c r="H994" s="453"/>
      <c r="I994" s="453"/>
      <c r="J994" s="378"/>
      <c r="K994" s="432"/>
      <c r="L994" s="432"/>
    </row>
    <row r="995" spans="1:12" ht="12.75">
      <c r="A995" s="69">
        <v>489</v>
      </c>
      <c r="B995" s="308">
        <v>5153</v>
      </c>
      <c r="C995" s="308">
        <v>3113</v>
      </c>
      <c r="D995" s="133"/>
      <c r="E995" s="133"/>
      <c r="F995" s="103" t="s">
        <v>948</v>
      </c>
      <c r="G995" s="51"/>
      <c r="H995" s="453"/>
      <c r="I995" s="453"/>
      <c r="J995" s="378">
        <v>450</v>
      </c>
      <c r="K995" s="432">
        <v>150</v>
      </c>
      <c r="L995" s="432"/>
    </row>
    <row r="996" spans="1:12" ht="12.75">
      <c r="A996" s="69">
        <v>489</v>
      </c>
      <c r="B996" s="308">
        <v>5331</v>
      </c>
      <c r="C996" s="308">
        <v>3113</v>
      </c>
      <c r="D996" s="133"/>
      <c r="E996" s="133"/>
      <c r="F996" s="97" t="s">
        <v>863</v>
      </c>
      <c r="G996" s="51"/>
      <c r="H996" s="453"/>
      <c r="I996" s="453"/>
      <c r="J996" s="141">
        <v>6203</v>
      </c>
      <c r="K996" s="432">
        <v>5654</v>
      </c>
      <c r="L996" s="432">
        <v>6653</v>
      </c>
    </row>
    <row r="997" spans="1:12" ht="12.75">
      <c r="A997" s="16">
        <v>489</v>
      </c>
      <c r="B997" s="276">
        <v>4116</v>
      </c>
      <c r="C997" s="276"/>
      <c r="D997" s="86" t="s">
        <v>118</v>
      </c>
      <c r="E997" s="86">
        <v>33058</v>
      </c>
      <c r="F997" s="79" t="s">
        <v>122</v>
      </c>
      <c r="G997" s="90">
        <v>62.64</v>
      </c>
      <c r="H997" s="432">
        <v>62.637</v>
      </c>
      <c r="I997" s="466">
        <v>0</v>
      </c>
      <c r="J997" s="147"/>
      <c r="K997" s="453"/>
      <c r="L997" s="453"/>
    </row>
    <row r="998" spans="1:12" ht="12.75">
      <c r="A998" s="16">
        <v>489</v>
      </c>
      <c r="B998" s="276">
        <v>4116</v>
      </c>
      <c r="C998" s="276"/>
      <c r="D998" s="86" t="s">
        <v>119</v>
      </c>
      <c r="E998" s="86">
        <v>33058</v>
      </c>
      <c r="F998" s="79" t="s">
        <v>123</v>
      </c>
      <c r="G998" s="90">
        <v>354.94</v>
      </c>
      <c r="H998" s="432">
        <v>354.943</v>
      </c>
      <c r="I998" s="466">
        <v>0</v>
      </c>
      <c r="J998" s="147"/>
      <c r="K998" s="453"/>
      <c r="L998" s="453"/>
    </row>
    <row r="999" spans="1:12" ht="12.75">
      <c r="A999" s="16">
        <v>489</v>
      </c>
      <c r="B999" s="276">
        <v>5336</v>
      </c>
      <c r="C999" s="276">
        <v>3113</v>
      </c>
      <c r="D999" s="86" t="s">
        <v>118</v>
      </c>
      <c r="E999" s="86">
        <v>33058</v>
      </c>
      <c r="F999" s="79" t="s">
        <v>120</v>
      </c>
      <c r="G999" s="51"/>
      <c r="H999" s="453"/>
      <c r="I999" s="453"/>
      <c r="J999" s="141">
        <v>62.64</v>
      </c>
      <c r="K999" s="432">
        <v>62.637</v>
      </c>
      <c r="L999" s="432">
        <v>0</v>
      </c>
    </row>
    <row r="1000" spans="1:12" ht="12.75">
      <c r="A1000" s="16">
        <v>489</v>
      </c>
      <c r="B1000" s="276">
        <v>5336</v>
      </c>
      <c r="C1000" s="276">
        <v>3113</v>
      </c>
      <c r="D1000" s="86" t="s">
        <v>119</v>
      </c>
      <c r="E1000" s="201">
        <v>33058</v>
      </c>
      <c r="F1000" s="79" t="s">
        <v>121</v>
      </c>
      <c r="G1000" s="51"/>
      <c r="H1000" s="453"/>
      <c r="I1000" s="453"/>
      <c r="J1000" s="141">
        <v>354.94</v>
      </c>
      <c r="K1000" s="432">
        <v>354.943</v>
      </c>
      <c r="L1000" s="432">
        <v>0</v>
      </c>
    </row>
    <row r="1001" spans="1:12" ht="13.5" thickBot="1">
      <c r="A1001" s="124">
        <v>489</v>
      </c>
      <c r="B1001" s="561"/>
      <c r="C1001" s="561"/>
      <c r="D1001" s="562"/>
      <c r="E1001" s="562"/>
      <c r="F1001" s="96" t="s">
        <v>125</v>
      </c>
      <c r="G1001" s="627">
        <f>G997+G998</f>
        <v>417.58</v>
      </c>
      <c r="H1001" s="450">
        <f>H997+H998</f>
        <v>417.58</v>
      </c>
      <c r="I1001" s="450">
        <f>I997+I998</f>
        <v>0</v>
      </c>
      <c r="J1001" s="150">
        <f>SUM(J995:J1000)</f>
        <v>7070.58</v>
      </c>
      <c r="K1001" s="450">
        <f>SUM(K995:K1000)</f>
        <v>6221.58</v>
      </c>
      <c r="L1001" s="450">
        <f>SUM(L995:L1000)</f>
        <v>6653</v>
      </c>
    </row>
    <row r="1002" spans="1:12" ht="13.5" thickBot="1">
      <c r="A1002" s="563"/>
      <c r="B1002" s="339"/>
      <c r="C1002" s="339"/>
      <c r="D1002" s="199"/>
      <c r="E1002" s="199"/>
      <c r="F1002" s="73" t="s">
        <v>384</v>
      </c>
      <c r="G1002" s="271">
        <f>G1001+G990</f>
        <v>734.5</v>
      </c>
      <c r="H1002" s="435">
        <f>H1001+H990</f>
        <v>417.58</v>
      </c>
      <c r="I1002" s="435">
        <f>I1001+I990</f>
        <v>0</v>
      </c>
      <c r="J1002" s="271">
        <f>SUM(J992+J993+J1001+J990)</f>
        <v>19115.5</v>
      </c>
      <c r="K1002" s="435">
        <f>K992+K993+K1001+K990</f>
        <v>16197.58</v>
      </c>
      <c r="L1002" s="583">
        <f>L992+L993+L1001+L990</f>
        <v>18627</v>
      </c>
    </row>
    <row r="1003" spans="1:12" ht="2.25" customHeight="1">
      <c r="A1003" s="46"/>
      <c r="B1003" s="304"/>
      <c r="C1003" s="304"/>
      <c r="D1003" s="370"/>
      <c r="E1003" s="559"/>
      <c r="F1003" s="135"/>
      <c r="G1003" s="380"/>
      <c r="H1003" s="494"/>
      <c r="I1003" s="494"/>
      <c r="J1003" s="414"/>
      <c r="K1003" s="436"/>
      <c r="L1003" s="451"/>
    </row>
    <row r="1004" spans="1:10" ht="12.75" customHeight="1">
      <c r="A1004" s="17">
        <v>490</v>
      </c>
      <c r="B1004" s="276">
        <v>4122</v>
      </c>
      <c r="C1004" s="276"/>
      <c r="D1004" s="199"/>
      <c r="E1004" s="201">
        <v>13305</v>
      </c>
      <c r="F1004" s="230" t="s">
        <v>446</v>
      </c>
      <c r="G1004" s="176">
        <v>181.5</v>
      </c>
      <c r="H1004" s="454">
        <v>178.9</v>
      </c>
      <c r="I1004" s="466">
        <v>0</v>
      </c>
      <c r="J1004" s="365"/>
    </row>
    <row r="1005" spans="1:10" ht="12.75" customHeight="1">
      <c r="A1005" s="364">
        <v>490</v>
      </c>
      <c r="B1005" s="276">
        <v>2111</v>
      </c>
      <c r="C1005" s="276">
        <v>4373</v>
      </c>
      <c r="D1005" s="199"/>
      <c r="E1005" s="201"/>
      <c r="F1005" s="230" t="s">
        <v>1013</v>
      </c>
      <c r="G1005" s="176">
        <v>1</v>
      </c>
      <c r="H1005" s="454">
        <v>0</v>
      </c>
      <c r="I1005" s="466">
        <v>0</v>
      </c>
      <c r="J1005" s="64"/>
    </row>
    <row r="1006" spans="1:10" ht="12.75" customHeight="1">
      <c r="A1006" s="364">
        <v>490</v>
      </c>
      <c r="B1006" s="276">
        <v>2132</v>
      </c>
      <c r="C1006" s="276">
        <v>4373</v>
      </c>
      <c r="D1006" s="199"/>
      <c r="E1006" s="201"/>
      <c r="F1006" s="230" t="s">
        <v>881</v>
      </c>
      <c r="G1006" s="176">
        <v>49</v>
      </c>
      <c r="H1006" s="454">
        <v>8.9</v>
      </c>
      <c r="I1006" s="466">
        <v>0</v>
      </c>
      <c r="J1006" s="366"/>
    </row>
    <row r="1007" spans="1:12" ht="12.75" customHeight="1">
      <c r="A1007" s="364">
        <v>490</v>
      </c>
      <c r="B1007" s="276">
        <v>5011</v>
      </c>
      <c r="C1007" s="276">
        <v>4373</v>
      </c>
      <c r="D1007" s="199"/>
      <c r="E1007" s="201">
        <v>13305</v>
      </c>
      <c r="F1007" s="230" t="s">
        <v>427</v>
      </c>
      <c r="G1007" s="64"/>
      <c r="H1007" s="478"/>
      <c r="I1007" s="478"/>
      <c r="J1007" s="367">
        <v>69</v>
      </c>
      <c r="K1007" s="432">
        <v>0</v>
      </c>
      <c r="L1007" s="432">
        <v>0</v>
      </c>
    </row>
    <row r="1008" spans="1:12" ht="12.75" customHeight="1">
      <c r="A1008" s="364">
        <v>490</v>
      </c>
      <c r="B1008" s="276">
        <v>5011</v>
      </c>
      <c r="C1008" s="276">
        <v>4373</v>
      </c>
      <c r="D1008" s="199"/>
      <c r="E1008" s="201"/>
      <c r="F1008" s="230" t="s">
        <v>424</v>
      </c>
      <c r="G1008" s="64"/>
      <c r="H1008" s="478"/>
      <c r="I1008" s="478"/>
      <c r="J1008" s="367">
        <v>39</v>
      </c>
      <c r="K1008" s="432">
        <v>0</v>
      </c>
      <c r="L1008" s="432">
        <v>0</v>
      </c>
    </row>
    <row r="1009" spans="1:12" ht="12.75" customHeight="1">
      <c r="A1009" s="364">
        <v>490</v>
      </c>
      <c r="B1009" s="276">
        <v>5021</v>
      </c>
      <c r="C1009" s="276">
        <v>4373</v>
      </c>
      <c r="D1009" s="199"/>
      <c r="E1009" s="201">
        <v>13305</v>
      </c>
      <c r="F1009" s="230" t="s">
        <v>495</v>
      </c>
      <c r="G1009" s="64"/>
      <c r="H1009" s="478"/>
      <c r="I1009" s="478"/>
      <c r="J1009" s="367">
        <v>14</v>
      </c>
      <c r="K1009" s="432">
        <v>0</v>
      </c>
      <c r="L1009" s="432">
        <v>0</v>
      </c>
    </row>
    <row r="1010" spans="1:12" ht="12.75" customHeight="1">
      <c r="A1010" s="364">
        <v>490</v>
      </c>
      <c r="B1010" s="276">
        <v>5021</v>
      </c>
      <c r="C1010" s="276">
        <v>4373</v>
      </c>
      <c r="D1010" s="199"/>
      <c r="E1010" s="201"/>
      <c r="F1010" s="230" t="s">
        <v>882</v>
      </c>
      <c r="G1010" s="64"/>
      <c r="H1010" s="478"/>
      <c r="I1010" s="478"/>
      <c r="J1010" s="367">
        <v>8</v>
      </c>
      <c r="K1010" s="432">
        <v>0</v>
      </c>
      <c r="L1010" s="432">
        <v>0</v>
      </c>
    </row>
    <row r="1011" spans="1:12" ht="12.75" customHeight="1">
      <c r="A1011" s="364">
        <v>490</v>
      </c>
      <c r="B1011" s="276">
        <v>5031</v>
      </c>
      <c r="C1011" s="276">
        <v>4373</v>
      </c>
      <c r="D1011" s="199"/>
      <c r="E1011" s="201">
        <v>13305</v>
      </c>
      <c r="F1011" s="230" t="s">
        <v>883</v>
      </c>
      <c r="G1011" s="64"/>
      <c r="H1011" s="478"/>
      <c r="I1011" s="478"/>
      <c r="J1011" s="367">
        <v>20</v>
      </c>
      <c r="K1011" s="432">
        <v>0</v>
      </c>
      <c r="L1011" s="432">
        <v>0</v>
      </c>
    </row>
    <row r="1012" spans="1:12" ht="12.75" customHeight="1">
      <c r="A1012" s="364">
        <v>490</v>
      </c>
      <c r="B1012" s="276">
        <v>5031</v>
      </c>
      <c r="C1012" s="276">
        <v>4373</v>
      </c>
      <c r="D1012" s="199"/>
      <c r="E1012" s="201"/>
      <c r="F1012" s="230" t="s">
        <v>884</v>
      </c>
      <c r="G1012" s="64"/>
      <c r="H1012" s="478"/>
      <c r="I1012" s="478"/>
      <c r="J1012" s="367">
        <v>12</v>
      </c>
      <c r="K1012" s="432">
        <v>0</v>
      </c>
      <c r="L1012" s="432">
        <v>0</v>
      </c>
    </row>
    <row r="1013" spans="1:12" ht="12.75" customHeight="1">
      <c r="A1013" s="364">
        <v>490</v>
      </c>
      <c r="B1013" s="276">
        <v>5032</v>
      </c>
      <c r="C1013" s="276">
        <v>4373</v>
      </c>
      <c r="D1013" s="199"/>
      <c r="E1013" s="201">
        <v>13305</v>
      </c>
      <c r="F1013" s="230" t="s">
        <v>885</v>
      </c>
      <c r="G1013" s="64"/>
      <c r="H1013" s="478"/>
      <c r="I1013" s="478"/>
      <c r="J1013" s="367">
        <v>8</v>
      </c>
      <c r="K1013" s="432">
        <v>0</v>
      </c>
      <c r="L1013" s="432">
        <v>0</v>
      </c>
    </row>
    <row r="1014" spans="1:12" ht="12.75" customHeight="1">
      <c r="A1014" s="364">
        <v>490</v>
      </c>
      <c r="B1014" s="276">
        <v>5032</v>
      </c>
      <c r="C1014" s="276">
        <v>4373</v>
      </c>
      <c r="D1014" s="199"/>
      <c r="E1014" s="201"/>
      <c r="F1014" s="230" t="s">
        <v>886</v>
      </c>
      <c r="G1014" s="64"/>
      <c r="H1014" s="478"/>
      <c r="I1014" s="478"/>
      <c r="J1014" s="367">
        <v>4</v>
      </c>
      <c r="K1014" s="432">
        <v>0</v>
      </c>
      <c r="L1014" s="432">
        <v>0</v>
      </c>
    </row>
    <row r="1015" spans="1:12" ht="12.75" customHeight="1">
      <c r="A1015" s="364">
        <v>490</v>
      </c>
      <c r="B1015" s="276">
        <v>5137</v>
      </c>
      <c r="C1015" s="276">
        <v>4373</v>
      </c>
      <c r="D1015" s="199"/>
      <c r="E1015" s="201">
        <v>13305</v>
      </c>
      <c r="F1015" s="230" t="s">
        <v>887</v>
      </c>
      <c r="G1015" s="64"/>
      <c r="H1015" s="478"/>
      <c r="I1015" s="478"/>
      <c r="J1015" s="367">
        <v>3</v>
      </c>
      <c r="K1015" s="432">
        <v>0.85</v>
      </c>
      <c r="L1015" s="432">
        <v>0</v>
      </c>
    </row>
    <row r="1016" spans="1:12" ht="12.75" customHeight="1">
      <c r="A1016" s="364">
        <v>490</v>
      </c>
      <c r="B1016" s="276">
        <v>5137</v>
      </c>
      <c r="C1016" s="276">
        <v>4373</v>
      </c>
      <c r="D1016" s="199"/>
      <c r="E1016" s="201"/>
      <c r="F1016" s="230" t="s">
        <v>888</v>
      </c>
      <c r="G1016" s="64"/>
      <c r="H1016" s="478"/>
      <c r="I1016" s="478"/>
      <c r="J1016" s="367">
        <v>2</v>
      </c>
      <c r="K1016" s="432">
        <v>0</v>
      </c>
      <c r="L1016" s="432">
        <v>0</v>
      </c>
    </row>
    <row r="1017" spans="1:12" ht="12.75" customHeight="1">
      <c r="A1017" s="364">
        <v>490</v>
      </c>
      <c r="B1017" s="276">
        <v>5139</v>
      </c>
      <c r="C1017" s="276">
        <v>4373</v>
      </c>
      <c r="D1017" s="199"/>
      <c r="E1017" s="201">
        <v>13305</v>
      </c>
      <c r="F1017" s="230" t="s">
        <v>889</v>
      </c>
      <c r="G1017" s="64"/>
      <c r="H1017" s="478"/>
      <c r="I1017" s="478"/>
      <c r="J1017" s="367">
        <v>4</v>
      </c>
      <c r="K1017" s="432">
        <v>0.567</v>
      </c>
      <c r="L1017" s="432">
        <v>0</v>
      </c>
    </row>
    <row r="1018" spans="1:12" ht="12.75" customHeight="1">
      <c r="A1018" s="364">
        <v>490</v>
      </c>
      <c r="B1018" s="276">
        <v>5139</v>
      </c>
      <c r="C1018" s="276">
        <v>4373</v>
      </c>
      <c r="D1018" s="199"/>
      <c r="E1018" s="201"/>
      <c r="F1018" s="230" t="s">
        <v>890</v>
      </c>
      <c r="G1018" s="64"/>
      <c r="H1018" s="478"/>
      <c r="I1018" s="478"/>
      <c r="J1018" s="367">
        <v>2</v>
      </c>
      <c r="K1018" s="432">
        <v>0</v>
      </c>
      <c r="L1018" s="432">
        <v>0</v>
      </c>
    </row>
    <row r="1019" spans="1:12" ht="12.75" customHeight="1">
      <c r="A1019" s="364">
        <v>490</v>
      </c>
      <c r="B1019" s="276">
        <v>5151</v>
      </c>
      <c r="C1019" s="276">
        <v>4373</v>
      </c>
      <c r="D1019" s="199"/>
      <c r="E1019" s="201">
        <v>13305</v>
      </c>
      <c r="F1019" s="230" t="s">
        <v>891</v>
      </c>
      <c r="G1019" s="64"/>
      <c r="H1019" s="478"/>
      <c r="I1019" s="478"/>
      <c r="J1019" s="367">
        <v>6</v>
      </c>
      <c r="K1019" s="432">
        <v>1.38</v>
      </c>
      <c r="L1019" s="432">
        <v>0</v>
      </c>
    </row>
    <row r="1020" spans="1:12" ht="12.75" customHeight="1">
      <c r="A1020" s="364">
        <v>490</v>
      </c>
      <c r="B1020" s="276">
        <v>5151</v>
      </c>
      <c r="C1020" s="276">
        <v>4373</v>
      </c>
      <c r="D1020" s="199"/>
      <c r="E1020" s="201"/>
      <c r="F1020" s="230" t="s">
        <v>892</v>
      </c>
      <c r="G1020" s="64"/>
      <c r="H1020" s="478"/>
      <c r="I1020" s="478"/>
      <c r="J1020" s="367">
        <v>3</v>
      </c>
      <c r="K1020" s="432">
        <v>0.69</v>
      </c>
      <c r="L1020" s="432">
        <v>0</v>
      </c>
    </row>
    <row r="1021" spans="1:12" ht="12.75" customHeight="1">
      <c r="A1021" s="364">
        <v>490</v>
      </c>
      <c r="B1021" s="276">
        <v>5153</v>
      </c>
      <c r="C1021" s="276">
        <v>4373</v>
      </c>
      <c r="D1021" s="199"/>
      <c r="E1021" s="201">
        <v>13305</v>
      </c>
      <c r="F1021" s="230" t="s">
        <v>893</v>
      </c>
      <c r="G1021" s="64"/>
      <c r="H1021" s="478"/>
      <c r="I1021" s="478"/>
      <c r="J1021" s="367">
        <v>38</v>
      </c>
      <c r="K1021" s="432">
        <v>0</v>
      </c>
      <c r="L1021" s="432">
        <v>0</v>
      </c>
    </row>
    <row r="1022" spans="1:12" ht="12.75" customHeight="1">
      <c r="A1022" s="364">
        <v>490</v>
      </c>
      <c r="B1022" s="276">
        <v>5153</v>
      </c>
      <c r="C1022" s="276">
        <v>4373</v>
      </c>
      <c r="D1022" s="199"/>
      <c r="E1022" s="201"/>
      <c r="F1022" s="230" t="s">
        <v>894</v>
      </c>
      <c r="G1022" s="64"/>
      <c r="H1022" s="478"/>
      <c r="I1022" s="478"/>
      <c r="J1022" s="367">
        <v>27</v>
      </c>
      <c r="K1022" s="432">
        <v>0</v>
      </c>
      <c r="L1022" s="432">
        <v>0</v>
      </c>
    </row>
    <row r="1023" spans="1:12" ht="12.75" customHeight="1">
      <c r="A1023" s="364">
        <v>490</v>
      </c>
      <c r="B1023" s="276">
        <v>5154</v>
      </c>
      <c r="C1023" s="276">
        <v>4373</v>
      </c>
      <c r="D1023" s="199"/>
      <c r="E1023" s="201">
        <v>13305</v>
      </c>
      <c r="F1023" s="230" t="s">
        <v>897</v>
      </c>
      <c r="G1023" s="64"/>
      <c r="H1023" s="478"/>
      <c r="I1023" s="478"/>
      <c r="J1023" s="367">
        <v>6</v>
      </c>
      <c r="K1023" s="432">
        <v>1.267</v>
      </c>
      <c r="L1023" s="432">
        <v>0</v>
      </c>
    </row>
    <row r="1024" spans="1:12" ht="12.75" customHeight="1">
      <c r="A1024" s="364">
        <v>490</v>
      </c>
      <c r="B1024" s="276">
        <v>5154</v>
      </c>
      <c r="C1024" s="276">
        <v>4373</v>
      </c>
      <c r="D1024" s="199"/>
      <c r="E1024" s="201"/>
      <c r="F1024" s="230" t="s">
        <v>898</v>
      </c>
      <c r="G1024" s="64"/>
      <c r="H1024" s="478"/>
      <c r="I1024" s="478"/>
      <c r="J1024" s="367">
        <v>3</v>
      </c>
      <c r="K1024" s="432">
        <v>0.633</v>
      </c>
      <c r="L1024" s="432">
        <v>0</v>
      </c>
    </row>
    <row r="1025" spans="1:12" ht="12.75" customHeight="1">
      <c r="A1025" s="364">
        <v>490</v>
      </c>
      <c r="B1025" s="276">
        <v>5156</v>
      </c>
      <c r="C1025" s="276">
        <v>4373</v>
      </c>
      <c r="D1025" s="199"/>
      <c r="E1025" s="201"/>
      <c r="F1025" s="230" t="s">
        <v>899</v>
      </c>
      <c r="G1025" s="64"/>
      <c r="H1025" s="478"/>
      <c r="I1025" s="478"/>
      <c r="J1025" s="367">
        <v>1</v>
      </c>
      <c r="K1025" s="432">
        <v>0</v>
      </c>
      <c r="L1025" s="432">
        <v>0</v>
      </c>
    </row>
    <row r="1026" spans="1:12" ht="12.75" customHeight="1">
      <c r="A1026" s="364">
        <v>490</v>
      </c>
      <c r="B1026" s="276">
        <v>5162</v>
      </c>
      <c r="C1026" s="276">
        <v>4373</v>
      </c>
      <c r="D1026" s="199"/>
      <c r="E1026" s="201">
        <v>13305</v>
      </c>
      <c r="F1026" s="230" t="s">
        <v>900</v>
      </c>
      <c r="G1026" s="64"/>
      <c r="H1026" s="478"/>
      <c r="I1026" s="478"/>
      <c r="J1026" s="367">
        <v>3</v>
      </c>
      <c r="K1026" s="432">
        <v>0</v>
      </c>
      <c r="L1026" s="432">
        <v>0</v>
      </c>
    </row>
    <row r="1027" spans="1:12" ht="12.75" customHeight="1">
      <c r="A1027" s="364">
        <v>490</v>
      </c>
      <c r="B1027" s="276">
        <v>5162</v>
      </c>
      <c r="C1027" s="276">
        <v>4373</v>
      </c>
      <c r="D1027" s="199"/>
      <c r="E1027" s="201"/>
      <c r="F1027" s="230" t="s">
        <v>901</v>
      </c>
      <c r="G1027" s="64"/>
      <c r="H1027" s="478"/>
      <c r="I1027" s="478"/>
      <c r="J1027" s="367">
        <v>2</v>
      </c>
      <c r="K1027" s="432">
        <v>0</v>
      </c>
      <c r="L1027" s="432">
        <v>0</v>
      </c>
    </row>
    <row r="1028" spans="1:12" ht="12.75" customHeight="1">
      <c r="A1028" s="17">
        <v>490</v>
      </c>
      <c r="B1028" s="276">
        <v>5167</v>
      </c>
      <c r="C1028" s="276">
        <v>4373</v>
      </c>
      <c r="D1028" s="199"/>
      <c r="E1028" s="201"/>
      <c r="F1028" s="230" t="s">
        <v>902</v>
      </c>
      <c r="G1028" s="64"/>
      <c r="H1028" s="478"/>
      <c r="I1028" s="478"/>
      <c r="J1028" s="367">
        <v>1</v>
      </c>
      <c r="K1028" s="432">
        <v>0</v>
      </c>
      <c r="L1028" s="432">
        <v>0</v>
      </c>
    </row>
    <row r="1029" spans="1:12" ht="12.75" customHeight="1">
      <c r="A1029" s="17">
        <v>490</v>
      </c>
      <c r="B1029" s="276">
        <v>5169</v>
      </c>
      <c r="C1029" s="276">
        <v>4373</v>
      </c>
      <c r="D1029" s="199"/>
      <c r="E1029" s="201">
        <v>13305</v>
      </c>
      <c r="F1029" s="230" t="s">
        <v>903</v>
      </c>
      <c r="G1029" s="64"/>
      <c r="H1029" s="478"/>
      <c r="I1029" s="478"/>
      <c r="J1029" s="367">
        <v>3</v>
      </c>
      <c r="K1029" s="432">
        <v>0</v>
      </c>
      <c r="L1029" s="432">
        <v>0</v>
      </c>
    </row>
    <row r="1030" spans="1:12" ht="12.75" customHeight="1">
      <c r="A1030" s="284">
        <v>490</v>
      </c>
      <c r="B1030" s="276">
        <v>5169</v>
      </c>
      <c r="C1030" s="276">
        <v>4373</v>
      </c>
      <c r="D1030" s="199"/>
      <c r="E1030" s="201"/>
      <c r="F1030" s="230" t="s">
        <v>904</v>
      </c>
      <c r="G1030" s="64"/>
      <c r="H1030" s="478"/>
      <c r="I1030" s="478"/>
      <c r="J1030" s="367">
        <v>2</v>
      </c>
      <c r="K1030" s="432">
        <v>0</v>
      </c>
      <c r="L1030" s="432">
        <v>0</v>
      </c>
    </row>
    <row r="1031" spans="1:12" ht="12.75" customHeight="1">
      <c r="A1031" s="371">
        <v>490</v>
      </c>
      <c r="B1031" s="308">
        <v>5171</v>
      </c>
      <c r="C1031" s="308">
        <v>4373</v>
      </c>
      <c r="D1031" s="198"/>
      <c r="E1031" s="204">
        <v>13305</v>
      </c>
      <c r="F1031" s="125" t="s">
        <v>905</v>
      </c>
      <c r="G1031" s="64"/>
      <c r="H1031" s="478"/>
      <c r="I1031" s="478"/>
      <c r="J1031" s="176">
        <v>7.5</v>
      </c>
      <c r="K1031" s="432">
        <v>0</v>
      </c>
      <c r="L1031" s="432">
        <v>0</v>
      </c>
    </row>
    <row r="1032" spans="1:12" ht="12.75" customHeight="1">
      <c r="A1032" s="371">
        <v>490</v>
      </c>
      <c r="B1032" s="308">
        <v>5171</v>
      </c>
      <c r="C1032" s="308">
        <v>4373</v>
      </c>
      <c r="D1032" s="198"/>
      <c r="E1032" s="204"/>
      <c r="F1032" s="368" t="s">
        <v>906</v>
      </c>
      <c r="G1032" s="64"/>
      <c r="H1032" s="478"/>
      <c r="I1032" s="478"/>
      <c r="J1032" s="369">
        <v>3</v>
      </c>
      <c r="K1032" s="432">
        <v>0</v>
      </c>
      <c r="L1032" s="432">
        <v>0</v>
      </c>
    </row>
    <row r="1033" spans="1:12" ht="12.75" customHeight="1">
      <c r="A1033" s="55">
        <v>490</v>
      </c>
      <c r="B1033" s="276"/>
      <c r="C1033" s="276"/>
      <c r="D1033" s="86"/>
      <c r="E1033" s="86"/>
      <c r="F1033" s="61" t="s">
        <v>285</v>
      </c>
      <c r="G1033" s="93">
        <f>SUM(G1004:G1032)</f>
        <v>231.5</v>
      </c>
      <c r="H1033" s="438">
        <f>SUM(H1004:H1006)</f>
        <v>187.8</v>
      </c>
      <c r="I1033" s="438">
        <f>SUM(I1004:I1006)</f>
        <v>0</v>
      </c>
      <c r="J1033" s="93">
        <f>SUM(J1007:J1032)</f>
        <v>290.5</v>
      </c>
      <c r="K1033" s="433">
        <f>SUM(K1007:K1032)</f>
        <v>5.387</v>
      </c>
      <c r="L1033" s="433">
        <f>SUM(L1007:L1032)</f>
        <v>0</v>
      </c>
    </row>
    <row r="1034" spans="1:12" ht="1.5" customHeight="1">
      <c r="A1034" s="55"/>
      <c r="B1034" s="276"/>
      <c r="C1034" s="276"/>
      <c r="D1034" s="86"/>
      <c r="E1034" s="86"/>
      <c r="F1034" s="35"/>
      <c r="G1034" s="93"/>
      <c r="H1034" s="438"/>
      <c r="I1034" s="438"/>
      <c r="J1034" s="93"/>
      <c r="K1034" s="433"/>
      <c r="L1034" s="432"/>
    </row>
    <row r="1035" spans="1:10" ht="12.75" customHeight="1">
      <c r="A1035" s="17">
        <v>491</v>
      </c>
      <c r="B1035" s="276">
        <v>4122</v>
      </c>
      <c r="C1035" s="276"/>
      <c r="D1035" s="199"/>
      <c r="E1035" s="201">
        <v>13305</v>
      </c>
      <c r="F1035" s="230" t="s">
        <v>446</v>
      </c>
      <c r="G1035" s="176">
        <v>206</v>
      </c>
      <c r="H1035" s="454">
        <v>206</v>
      </c>
      <c r="I1035" s="466">
        <v>0</v>
      </c>
      <c r="J1035" s="365"/>
    </row>
    <row r="1036" spans="1:10" ht="12.75" customHeight="1">
      <c r="A1036" s="284">
        <v>491</v>
      </c>
      <c r="B1036" s="276">
        <v>2111</v>
      </c>
      <c r="C1036" s="276">
        <v>4374</v>
      </c>
      <c r="D1036" s="199"/>
      <c r="E1036" s="201"/>
      <c r="F1036" s="230" t="s">
        <v>1013</v>
      </c>
      <c r="G1036" s="176">
        <v>1</v>
      </c>
      <c r="H1036" s="454">
        <v>0.62</v>
      </c>
      <c r="I1036" s="466">
        <v>0</v>
      </c>
      <c r="J1036" s="64"/>
    </row>
    <row r="1037" spans="1:10" ht="12.75" customHeight="1">
      <c r="A1037" s="284">
        <v>491</v>
      </c>
      <c r="B1037" s="276">
        <v>2132</v>
      </c>
      <c r="C1037" s="276">
        <v>4374</v>
      </c>
      <c r="D1037" s="199"/>
      <c r="E1037" s="201"/>
      <c r="F1037" s="230" t="s">
        <v>907</v>
      </c>
      <c r="G1037" s="176">
        <v>29</v>
      </c>
      <c r="H1037" s="454">
        <v>12.987</v>
      </c>
      <c r="I1037" s="466">
        <v>0</v>
      </c>
      <c r="J1037" s="366"/>
    </row>
    <row r="1038" spans="1:12" ht="12.75" customHeight="1">
      <c r="A1038" s="284">
        <v>491</v>
      </c>
      <c r="B1038" s="276">
        <v>5011</v>
      </c>
      <c r="C1038" s="276">
        <v>4374</v>
      </c>
      <c r="D1038" s="199"/>
      <c r="E1038" s="201">
        <v>13305</v>
      </c>
      <c r="F1038" s="230" t="s">
        <v>427</v>
      </c>
      <c r="G1038" s="64"/>
      <c r="H1038" s="478"/>
      <c r="I1038" s="478"/>
      <c r="J1038" s="176">
        <v>78</v>
      </c>
      <c r="K1038" s="432">
        <v>0</v>
      </c>
      <c r="L1038" s="432">
        <v>0</v>
      </c>
    </row>
    <row r="1039" spans="1:12" ht="12.75" customHeight="1">
      <c r="A1039" s="284">
        <v>491</v>
      </c>
      <c r="B1039" s="276">
        <v>5011</v>
      </c>
      <c r="C1039" s="276">
        <v>4374</v>
      </c>
      <c r="D1039" s="199"/>
      <c r="E1039" s="201"/>
      <c r="F1039" s="230" t="s">
        <v>424</v>
      </c>
      <c r="G1039" s="64"/>
      <c r="H1039" s="478"/>
      <c r="I1039" s="478"/>
      <c r="J1039" s="367">
        <v>30</v>
      </c>
      <c r="K1039" s="432">
        <v>0</v>
      </c>
      <c r="L1039" s="432">
        <v>0</v>
      </c>
    </row>
    <row r="1040" spans="1:12" ht="12.75" customHeight="1">
      <c r="A1040" s="284">
        <v>491</v>
      </c>
      <c r="B1040" s="276">
        <v>5021</v>
      </c>
      <c r="C1040" s="276">
        <v>4374</v>
      </c>
      <c r="D1040" s="199"/>
      <c r="E1040" s="201">
        <v>13305</v>
      </c>
      <c r="F1040" s="230" t="s">
        <v>495</v>
      </c>
      <c r="G1040" s="64"/>
      <c r="H1040" s="478"/>
      <c r="I1040" s="478"/>
      <c r="J1040" s="367">
        <v>4</v>
      </c>
      <c r="K1040" s="432">
        <v>0</v>
      </c>
      <c r="L1040" s="432">
        <v>0</v>
      </c>
    </row>
    <row r="1041" spans="1:12" ht="12.75" customHeight="1">
      <c r="A1041" s="284">
        <v>491</v>
      </c>
      <c r="B1041" s="276">
        <v>5021</v>
      </c>
      <c r="C1041" s="276">
        <v>4374</v>
      </c>
      <c r="D1041" s="199"/>
      <c r="E1041" s="201"/>
      <c r="F1041" s="230" t="s">
        <v>882</v>
      </c>
      <c r="G1041" s="64"/>
      <c r="H1041" s="478"/>
      <c r="I1041" s="478"/>
      <c r="J1041" s="367">
        <v>2</v>
      </c>
      <c r="K1041" s="432">
        <v>0</v>
      </c>
      <c r="L1041" s="432">
        <v>0</v>
      </c>
    </row>
    <row r="1042" spans="1:12" ht="12.75" customHeight="1">
      <c r="A1042" s="284">
        <v>491</v>
      </c>
      <c r="B1042" s="276">
        <v>5031</v>
      </c>
      <c r="C1042" s="276">
        <v>4374</v>
      </c>
      <c r="D1042" s="199"/>
      <c r="E1042" s="201">
        <v>13305</v>
      </c>
      <c r="F1042" s="230" t="s">
        <v>883</v>
      </c>
      <c r="G1042" s="64"/>
      <c r="H1042" s="478"/>
      <c r="I1042" s="478"/>
      <c r="J1042" s="367">
        <v>20</v>
      </c>
      <c r="K1042" s="432">
        <v>0</v>
      </c>
      <c r="L1042" s="432">
        <v>0</v>
      </c>
    </row>
    <row r="1043" spans="1:12" ht="12.75" customHeight="1">
      <c r="A1043" s="284">
        <v>491</v>
      </c>
      <c r="B1043" s="276">
        <v>5031</v>
      </c>
      <c r="C1043" s="276">
        <v>4374</v>
      </c>
      <c r="D1043" s="199"/>
      <c r="E1043" s="201"/>
      <c r="F1043" s="230" t="s">
        <v>884</v>
      </c>
      <c r="G1043" s="64"/>
      <c r="H1043" s="478"/>
      <c r="I1043" s="478"/>
      <c r="J1043" s="367">
        <v>9</v>
      </c>
      <c r="K1043" s="432">
        <v>0</v>
      </c>
      <c r="L1043" s="432">
        <v>0</v>
      </c>
    </row>
    <row r="1044" spans="1:12" ht="12.75" customHeight="1">
      <c r="A1044" s="284">
        <v>491</v>
      </c>
      <c r="B1044" s="276">
        <v>5032</v>
      </c>
      <c r="C1044" s="276">
        <v>4374</v>
      </c>
      <c r="D1044" s="199"/>
      <c r="E1044" s="201">
        <v>13305</v>
      </c>
      <c r="F1044" s="230" t="s">
        <v>885</v>
      </c>
      <c r="G1044" s="64"/>
      <c r="H1044" s="478"/>
      <c r="I1044" s="478"/>
      <c r="J1044" s="367">
        <v>7</v>
      </c>
      <c r="K1044" s="432">
        <v>0</v>
      </c>
      <c r="L1044" s="432">
        <v>0</v>
      </c>
    </row>
    <row r="1045" spans="1:12" ht="12.75" customHeight="1">
      <c r="A1045" s="284">
        <v>491</v>
      </c>
      <c r="B1045" s="276">
        <v>5032</v>
      </c>
      <c r="C1045" s="276">
        <v>4374</v>
      </c>
      <c r="D1045" s="199"/>
      <c r="E1045" s="201"/>
      <c r="F1045" s="230" t="s">
        <v>886</v>
      </c>
      <c r="G1045" s="64"/>
      <c r="H1045" s="478"/>
      <c r="I1045" s="478"/>
      <c r="J1045" s="367">
        <v>3</v>
      </c>
      <c r="K1045" s="432">
        <v>0</v>
      </c>
      <c r="L1045" s="432">
        <v>0</v>
      </c>
    </row>
    <row r="1046" spans="1:12" ht="12.75" customHeight="1">
      <c r="A1046" s="284">
        <v>491</v>
      </c>
      <c r="B1046" s="276">
        <v>5133</v>
      </c>
      <c r="C1046" s="276">
        <v>4374</v>
      </c>
      <c r="D1046" s="199"/>
      <c r="E1046" s="201"/>
      <c r="F1046" s="230" t="s">
        <v>290</v>
      </c>
      <c r="G1046" s="64"/>
      <c r="H1046" s="478"/>
      <c r="I1046" s="478"/>
      <c r="J1046" s="367">
        <v>1</v>
      </c>
      <c r="K1046" s="432">
        <v>0</v>
      </c>
      <c r="L1046" s="432">
        <v>0</v>
      </c>
    </row>
    <row r="1047" spans="1:12" ht="12.75" customHeight="1">
      <c r="A1047" s="284">
        <v>491</v>
      </c>
      <c r="B1047" s="276">
        <v>5137</v>
      </c>
      <c r="C1047" s="276">
        <v>4374</v>
      </c>
      <c r="D1047" s="199"/>
      <c r="E1047" s="201">
        <v>13305</v>
      </c>
      <c r="F1047" s="230" t="s">
        <v>887</v>
      </c>
      <c r="G1047" s="64"/>
      <c r="H1047" s="478"/>
      <c r="I1047" s="478"/>
      <c r="J1047" s="367">
        <v>10</v>
      </c>
      <c r="K1047" s="432">
        <v>0</v>
      </c>
      <c r="L1047" s="432">
        <v>0</v>
      </c>
    </row>
    <row r="1048" spans="1:12" ht="12.75" customHeight="1">
      <c r="A1048" s="284">
        <v>491</v>
      </c>
      <c r="B1048" s="276">
        <v>5137</v>
      </c>
      <c r="C1048" s="276">
        <v>4374</v>
      </c>
      <c r="D1048" s="199"/>
      <c r="E1048" s="201"/>
      <c r="F1048" s="230" t="s">
        <v>888</v>
      </c>
      <c r="G1048" s="64"/>
      <c r="H1048" s="478"/>
      <c r="I1048" s="478"/>
      <c r="J1048" s="367">
        <v>5</v>
      </c>
      <c r="K1048" s="432">
        <v>0</v>
      </c>
      <c r="L1048" s="432">
        <v>0</v>
      </c>
    </row>
    <row r="1049" spans="1:12" ht="12.75" customHeight="1">
      <c r="A1049" s="284">
        <v>491</v>
      </c>
      <c r="B1049" s="276">
        <v>5139</v>
      </c>
      <c r="C1049" s="276">
        <v>4374</v>
      </c>
      <c r="D1049" s="199"/>
      <c r="E1049" s="201">
        <v>13305</v>
      </c>
      <c r="F1049" s="230" t="s">
        <v>889</v>
      </c>
      <c r="G1049" s="64"/>
      <c r="H1049" s="478"/>
      <c r="I1049" s="478"/>
      <c r="J1049" s="367">
        <v>5</v>
      </c>
      <c r="K1049" s="432">
        <v>3.837</v>
      </c>
      <c r="L1049" s="432">
        <v>0</v>
      </c>
    </row>
    <row r="1050" spans="1:12" ht="12.75" customHeight="1">
      <c r="A1050" s="284">
        <v>491</v>
      </c>
      <c r="B1050" s="276">
        <v>5139</v>
      </c>
      <c r="C1050" s="276">
        <v>4374</v>
      </c>
      <c r="D1050" s="199"/>
      <c r="E1050" s="201"/>
      <c r="F1050" s="230" t="s">
        <v>890</v>
      </c>
      <c r="G1050" s="64"/>
      <c r="H1050" s="478"/>
      <c r="I1050" s="478"/>
      <c r="J1050" s="367">
        <v>2</v>
      </c>
      <c r="K1050" s="432">
        <v>0</v>
      </c>
      <c r="L1050" s="432">
        <v>0</v>
      </c>
    </row>
    <row r="1051" spans="1:12" ht="12.75" customHeight="1">
      <c r="A1051" s="284">
        <v>491</v>
      </c>
      <c r="B1051" s="276">
        <v>5151</v>
      </c>
      <c r="C1051" s="276">
        <v>4374</v>
      </c>
      <c r="D1051" s="199"/>
      <c r="E1051" s="201">
        <v>13305</v>
      </c>
      <c r="F1051" s="230" t="s">
        <v>891</v>
      </c>
      <c r="G1051" s="64"/>
      <c r="H1051" s="478"/>
      <c r="I1051" s="478"/>
      <c r="J1051" s="367">
        <v>5</v>
      </c>
      <c r="K1051" s="432">
        <v>0</v>
      </c>
      <c r="L1051" s="432">
        <v>0</v>
      </c>
    </row>
    <row r="1052" spans="1:12" ht="12.75" customHeight="1">
      <c r="A1052" s="284">
        <v>491</v>
      </c>
      <c r="B1052" s="276">
        <v>5151</v>
      </c>
      <c r="C1052" s="276">
        <v>4374</v>
      </c>
      <c r="D1052" s="199"/>
      <c r="E1052" s="201"/>
      <c r="F1052" s="230" t="s">
        <v>892</v>
      </c>
      <c r="G1052" s="64"/>
      <c r="H1052" s="478"/>
      <c r="I1052" s="478"/>
      <c r="J1052" s="367">
        <v>2</v>
      </c>
      <c r="K1052" s="432">
        <v>0</v>
      </c>
      <c r="L1052" s="432">
        <v>0</v>
      </c>
    </row>
    <row r="1053" spans="1:12" ht="12.75" customHeight="1">
      <c r="A1053" s="284">
        <v>491</v>
      </c>
      <c r="B1053" s="276">
        <v>5154</v>
      </c>
      <c r="C1053" s="276">
        <v>4374</v>
      </c>
      <c r="D1053" s="199"/>
      <c r="E1053" s="201">
        <v>13305</v>
      </c>
      <c r="F1053" s="230" t="s">
        <v>897</v>
      </c>
      <c r="G1053" s="64"/>
      <c r="H1053" s="478"/>
      <c r="I1053" s="478"/>
      <c r="J1053" s="367">
        <v>35</v>
      </c>
      <c r="K1053" s="432">
        <v>28.49</v>
      </c>
      <c r="L1053" s="432">
        <v>0</v>
      </c>
    </row>
    <row r="1054" spans="1:12" ht="12.75" customHeight="1">
      <c r="A1054" s="284">
        <v>491</v>
      </c>
      <c r="B1054" s="276">
        <v>5154</v>
      </c>
      <c r="C1054" s="276">
        <v>4374</v>
      </c>
      <c r="D1054" s="199"/>
      <c r="E1054" s="201"/>
      <c r="F1054" s="230" t="s">
        <v>898</v>
      </c>
      <c r="G1054" s="64"/>
      <c r="H1054" s="478"/>
      <c r="I1054" s="478"/>
      <c r="J1054" s="367">
        <v>15</v>
      </c>
      <c r="K1054" s="432">
        <v>12.21</v>
      </c>
      <c r="L1054" s="432">
        <v>0</v>
      </c>
    </row>
    <row r="1055" spans="1:12" ht="12.75" customHeight="1">
      <c r="A1055" s="284">
        <v>491</v>
      </c>
      <c r="B1055" s="276">
        <v>5161</v>
      </c>
      <c r="C1055" s="276">
        <v>4374</v>
      </c>
      <c r="D1055" s="199"/>
      <c r="E1055" s="201"/>
      <c r="F1055" s="230" t="s">
        <v>914</v>
      </c>
      <c r="G1055" s="64"/>
      <c r="H1055" s="478"/>
      <c r="I1055" s="478"/>
      <c r="J1055" s="367">
        <v>1</v>
      </c>
      <c r="K1055" s="432">
        <v>0</v>
      </c>
      <c r="L1055" s="432">
        <v>0</v>
      </c>
    </row>
    <row r="1056" spans="1:12" ht="12.75" customHeight="1">
      <c r="A1056" s="284">
        <v>491</v>
      </c>
      <c r="B1056" s="276">
        <v>5162</v>
      </c>
      <c r="C1056" s="276">
        <v>4374</v>
      </c>
      <c r="D1056" s="199"/>
      <c r="E1056" s="201">
        <v>13305</v>
      </c>
      <c r="F1056" s="230" t="s">
        <v>900</v>
      </c>
      <c r="G1056" s="64"/>
      <c r="H1056" s="478"/>
      <c r="I1056" s="478"/>
      <c r="J1056" s="367">
        <v>3</v>
      </c>
      <c r="K1056" s="432">
        <v>0</v>
      </c>
      <c r="L1056" s="432">
        <v>0</v>
      </c>
    </row>
    <row r="1057" spans="1:12" ht="12.75" customHeight="1">
      <c r="A1057" s="284">
        <v>491</v>
      </c>
      <c r="B1057" s="276">
        <v>5162</v>
      </c>
      <c r="C1057" s="276">
        <v>4374</v>
      </c>
      <c r="D1057" s="199"/>
      <c r="E1057" s="201"/>
      <c r="F1057" s="230" t="s">
        <v>901</v>
      </c>
      <c r="G1057" s="64"/>
      <c r="H1057" s="478"/>
      <c r="I1057" s="478"/>
      <c r="J1057" s="367">
        <v>2</v>
      </c>
      <c r="K1057" s="432">
        <v>0</v>
      </c>
      <c r="L1057" s="432">
        <v>0</v>
      </c>
    </row>
    <row r="1058" spans="1:12" ht="12.75" customHeight="1">
      <c r="A1058" s="284">
        <v>491</v>
      </c>
      <c r="B1058" s="276">
        <v>5167</v>
      </c>
      <c r="C1058" s="276">
        <v>4374</v>
      </c>
      <c r="D1058" s="199"/>
      <c r="E1058" s="201"/>
      <c r="F1058" s="230" t="s">
        <v>902</v>
      </c>
      <c r="G1058" s="64"/>
      <c r="H1058" s="478"/>
      <c r="I1058" s="478"/>
      <c r="J1058" s="367">
        <v>1</v>
      </c>
      <c r="K1058" s="432">
        <v>0</v>
      </c>
      <c r="L1058" s="432">
        <v>0</v>
      </c>
    </row>
    <row r="1059" spans="1:12" ht="12.75" customHeight="1">
      <c r="A1059" s="284">
        <v>491</v>
      </c>
      <c r="B1059" s="276">
        <v>5169</v>
      </c>
      <c r="C1059" s="276">
        <v>4374</v>
      </c>
      <c r="D1059" s="199"/>
      <c r="E1059" s="201">
        <v>13305</v>
      </c>
      <c r="F1059" s="230" t="s">
        <v>903</v>
      </c>
      <c r="G1059" s="64"/>
      <c r="H1059" s="478"/>
      <c r="I1059" s="478"/>
      <c r="J1059" s="367">
        <v>3</v>
      </c>
      <c r="K1059" s="432">
        <v>0</v>
      </c>
      <c r="L1059" s="432">
        <v>0</v>
      </c>
    </row>
    <row r="1060" spans="1:12" ht="12.75" customHeight="1">
      <c r="A1060" s="284">
        <v>491</v>
      </c>
      <c r="B1060" s="276">
        <v>5169</v>
      </c>
      <c r="C1060" s="276">
        <v>4374</v>
      </c>
      <c r="D1060" s="199"/>
      <c r="E1060" s="201"/>
      <c r="F1060" s="230" t="s">
        <v>904</v>
      </c>
      <c r="G1060" s="64"/>
      <c r="H1060" s="478"/>
      <c r="I1060" s="478"/>
      <c r="J1060" s="367">
        <v>2</v>
      </c>
      <c r="K1060" s="432">
        <v>0</v>
      </c>
      <c r="L1060" s="432">
        <v>0</v>
      </c>
    </row>
    <row r="1061" spans="1:12" ht="12.75" customHeight="1">
      <c r="A1061" s="284">
        <v>491</v>
      </c>
      <c r="B1061" s="308">
        <v>5171</v>
      </c>
      <c r="C1061" s="308">
        <v>4374</v>
      </c>
      <c r="D1061" s="198"/>
      <c r="E1061" s="204">
        <v>13305</v>
      </c>
      <c r="F1061" s="125" t="s">
        <v>905</v>
      </c>
      <c r="G1061" s="64"/>
      <c r="H1061" s="478"/>
      <c r="I1061" s="478"/>
      <c r="J1061" s="176">
        <v>36</v>
      </c>
      <c r="K1061" s="432">
        <v>0</v>
      </c>
      <c r="L1061" s="432">
        <v>0</v>
      </c>
    </row>
    <row r="1062" spans="1:12" ht="12.75" customHeight="1">
      <c r="A1062" s="284">
        <v>491</v>
      </c>
      <c r="B1062" s="308">
        <v>5171</v>
      </c>
      <c r="C1062" s="308">
        <v>4374</v>
      </c>
      <c r="D1062" s="198"/>
      <c r="E1062" s="204"/>
      <c r="F1062" s="368" t="s">
        <v>906</v>
      </c>
      <c r="G1062" s="64"/>
      <c r="H1062" s="478"/>
      <c r="I1062" s="478"/>
      <c r="J1062" s="369">
        <v>66</v>
      </c>
      <c r="K1062" s="432">
        <v>0</v>
      </c>
      <c r="L1062" s="432">
        <v>0</v>
      </c>
    </row>
    <row r="1063" spans="1:12" ht="12.75" customHeight="1">
      <c r="A1063" s="44">
        <v>491</v>
      </c>
      <c r="B1063" s="302"/>
      <c r="C1063" s="302"/>
      <c r="D1063" s="111"/>
      <c r="E1063" s="111"/>
      <c r="F1063" s="61" t="s">
        <v>286</v>
      </c>
      <c r="G1063" s="93">
        <f>SUM(G1035:G1062)</f>
        <v>236</v>
      </c>
      <c r="H1063" s="438">
        <f>SUM(H1035:H1037)</f>
        <v>219.607</v>
      </c>
      <c r="I1063" s="438">
        <f>SUM(I1035:I1037)</f>
        <v>0</v>
      </c>
      <c r="J1063" s="93">
        <f>SUM(J1038:J1062)</f>
        <v>347</v>
      </c>
      <c r="K1063" s="433">
        <f>SUM(K1038:K1062)</f>
        <v>44.537</v>
      </c>
      <c r="L1063" s="433">
        <f>SUM(L1038:L1062)</f>
        <v>0</v>
      </c>
    </row>
    <row r="1064" spans="1:12" ht="2.25" customHeight="1">
      <c r="A1064" s="55"/>
      <c r="B1064" s="302"/>
      <c r="C1064" s="302"/>
      <c r="D1064" s="111"/>
      <c r="E1064" s="111"/>
      <c r="F1064" s="35"/>
      <c r="G1064" s="93"/>
      <c r="H1064" s="438"/>
      <c r="I1064" s="438"/>
      <c r="J1064" s="93"/>
      <c r="K1064" s="433"/>
      <c r="L1064" s="432"/>
    </row>
    <row r="1065" spans="1:12" ht="12.75">
      <c r="A1065" s="136">
        <v>493</v>
      </c>
      <c r="B1065" s="304">
        <v>5169</v>
      </c>
      <c r="C1065" s="304">
        <v>3111</v>
      </c>
      <c r="D1065" s="370"/>
      <c r="E1065" s="197"/>
      <c r="F1065" s="32" t="s">
        <v>239</v>
      </c>
      <c r="G1065" s="51"/>
      <c r="H1065" s="453"/>
      <c r="I1065" s="453"/>
      <c r="J1065" s="141">
        <v>85</v>
      </c>
      <c r="K1065" s="432">
        <v>64.334</v>
      </c>
      <c r="L1065" s="432">
        <v>85</v>
      </c>
    </row>
    <row r="1066" spans="1:12" ht="12.75">
      <c r="A1066" s="17">
        <v>493</v>
      </c>
      <c r="B1066" s="276">
        <v>5169</v>
      </c>
      <c r="C1066" s="276">
        <v>3113</v>
      </c>
      <c r="D1066" s="199"/>
      <c r="E1066" s="86"/>
      <c r="F1066" s="8" t="s">
        <v>238</v>
      </c>
      <c r="G1066" s="51"/>
      <c r="H1066" s="453"/>
      <c r="I1066" s="453"/>
      <c r="J1066" s="141">
        <v>170</v>
      </c>
      <c r="K1066" s="432">
        <v>115.797</v>
      </c>
      <c r="L1066" s="432">
        <v>85</v>
      </c>
    </row>
    <row r="1067" spans="1:12" ht="12.75">
      <c r="A1067" s="44">
        <v>493</v>
      </c>
      <c r="B1067" s="276"/>
      <c r="C1067" s="276"/>
      <c r="D1067" s="199"/>
      <c r="E1067" s="86"/>
      <c r="F1067" s="39" t="s">
        <v>611</v>
      </c>
      <c r="G1067" s="51"/>
      <c r="H1067" s="453"/>
      <c r="I1067" s="453"/>
      <c r="J1067" s="173">
        <f>SUM(J1065:J1066)</f>
        <v>255</v>
      </c>
      <c r="K1067" s="433">
        <f>SUM(K1065:K1066)</f>
        <v>180.131</v>
      </c>
      <c r="L1067" s="433">
        <f>SUM(L1065:L1066)</f>
        <v>170</v>
      </c>
    </row>
    <row r="1068" spans="1:12" ht="1.5" customHeight="1">
      <c r="A1068" s="44"/>
      <c r="B1068" s="276"/>
      <c r="C1068" s="276"/>
      <c r="D1068" s="199"/>
      <c r="E1068" s="199"/>
      <c r="F1068" s="39"/>
      <c r="G1068" s="51"/>
      <c r="H1068" s="453"/>
      <c r="I1068" s="453"/>
      <c r="J1068" s="141"/>
      <c r="K1068" s="433"/>
      <c r="L1068" s="432"/>
    </row>
    <row r="1069" spans="1:12" ht="12" customHeight="1">
      <c r="A1069" s="44">
        <v>492</v>
      </c>
      <c r="B1069" s="276">
        <v>5222</v>
      </c>
      <c r="C1069" s="276">
        <v>3792</v>
      </c>
      <c r="D1069" s="111"/>
      <c r="E1069" s="86"/>
      <c r="F1069" s="61" t="s">
        <v>348</v>
      </c>
      <c r="G1069" s="51"/>
      <c r="H1069" s="453"/>
      <c r="I1069" s="453"/>
      <c r="J1069" s="142">
        <v>180</v>
      </c>
      <c r="K1069" s="433">
        <v>180</v>
      </c>
      <c r="L1069" s="433">
        <v>80</v>
      </c>
    </row>
    <row r="1070" spans="1:12" ht="1.5" customHeight="1">
      <c r="A1070" s="44"/>
      <c r="B1070" s="276"/>
      <c r="C1070" s="276"/>
      <c r="D1070" s="111"/>
      <c r="E1070" s="86"/>
      <c r="F1070" s="61"/>
      <c r="G1070" s="51"/>
      <c r="H1070" s="453"/>
      <c r="I1070" s="453"/>
      <c r="J1070" s="142"/>
      <c r="K1070" s="433"/>
      <c r="L1070" s="432"/>
    </row>
    <row r="1071" spans="1:12" ht="13.5" customHeight="1">
      <c r="A1071" s="28">
        <v>494</v>
      </c>
      <c r="B1071" s="276">
        <v>5221</v>
      </c>
      <c r="C1071" s="276">
        <v>4349</v>
      </c>
      <c r="D1071" s="86"/>
      <c r="E1071" s="86"/>
      <c r="F1071" s="63" t="s">
        <v>170</v>
      </c>
      <c r="G1071" s="51"/>
      <c r="H1071" s="453"/>
      <c r="I1071" s="453"/>
      <c r="J1071" s="141">
        <v>70</v>
      </c>
      <c r="K1071" s="432">
        <v>70</v>
      </c>
      <c r="L1071" s="432">
        <v>120</v>
      </c>
    </row>
    <row r="1072" spans="1:12" ht="13.5" customHeight="1">
      <c r="A1072" s="28">
        <v>494</v>
      </c>
      <c r="B1072" s="276">
        <v>5901</v>
      </c>
      <c r="C1072" s="276">
        <v>3421</v>
      </c>
      <c r="D1072" s="86"/>
      <c r="E1072" s="86"/>
      <c r="F1072" s="268" t="s">
        <v>596</v>
      </c>
      <c r="G1072" s="51"/>
      <c r="H1072" s="453"/>
      <c r="I1072" s="453"/>
      <c r="J1072" s="141">
        <v>0</v>
      </c>
      <c r="K1072" s="432">
        <v>0</v>
      </c>
      <c r="L1072" s="432">
        <v>200</v>
      </c>
    </row>
    <row r="1073" spans="1:12" ht="12.75" customHeight="1">
      <c r="A1073" s="17">
        <v>494</v>
      </c>
      <c r="B1073" s="276">
        <v>5221</v>
      </c>
      <c r="C1073" s="276">
        <v>3421</v>
      </c>
      <c r="D1073" s="86"/>
      <c r="E1073" s="86"/>
      <c r="F1073" s="268" t="s">
        <v>505</v>
      </c>
      <c r="G1073" s="51"/>
      <c r="H1073" s="453"/>
      <c r="I1073" s="453"/>
      <c r="J1073" s="141">
        <v>125.7</v>
      </c>
      <c r="K1073" s="432">
        <v>125.7</v>
      </c>
      <c r="L1073" s="432"/>
    </row>
    <row r="1074" spans="1:12" ht="12.75" customHeight="1">
      <c r="A1074" s="17">
        <v>494</v>
      </c>
      <c r="B1074" s="276">
        <v>5222</v>
      </c>
      <c r="C1074" s="276">
        <v>3421</v>
      </c>
      <c r="D1074" s="86"/>
      <c r="E1074" s="86"/>
      <c r="F1074" s="268" t="s">
        <v>509</v>
      </c>
      <c r="G1074" s="51"/>
      <c r="H1074" s="453"/>
      <c r="I1074" s="453"/>
      <c r="J1074" s="141">
        <v>51.3</v>
      </c>
      <c r="K1074" s="432">
        <v>51.3</v>
      </c>
      <c r="L1074" s="432"/>
    </row>
    <row r="1075" spans="1:12" ht="12.75" customHeight="1">
      <c r="A1075" s="16">
        <v>494</v>
      </c>
      <c r="B1075" s="276">
        <v>5331</v>
      </c>
      <c r="C1075" s="276">
        <v>3421</v>
      </c>
      <c r="D1075" s="86"/>
      <c r="E1075" s="86"/>
      <c r="F1075" s="63" t="s">
        <v>671</v>
      </c>
      <c r="G1075" s="51"/>
      <c r="H1075" s="453"/>
      <c r="I1075" s="453"/>
      <c r="J1075" s="141">
        <v>10.4</v>
      </c>
      <c r="K1075" s="432">
        <v>9.54</v>
      </c>
      <c r="L1075" s="432"/>
    </row>
    <row r="1076" spans="1:12" ht="12.75" customHeight="1">
      <c r="A1076" s="16">
        <v>494</v>
      </c>
      <c r="B1076" s="276">
        <v>5339</v>
      </c>
      <c r="C1076" s="276">
        <v>3421</v>
      </c>
      <c r="D1076" s="86"/>
      <c r="E1076" s="86"/>
      <c r="F1076" s="63" t="s">
        <v>511</v>
      </c>
      <c r="G1076" s="51"/>
      <c r="H1076" s="453"/>
      <c r="I1076" s="453"/>
      <c r="J1076" s="141">
        <v>12.6</v>
      </c>
      <c r="K1076" s="432">
        <v>12.6</v>
      </c>
      <c r="L1076" s="432"/>
    </row>
    <row r="1077" spans="1:12" ht="12.75">
      <c r="A1077" s="55">
        <v>494</v>
      </c>
      <c r="B1077" s="276"/>
      <c r="C1077" s="276"/>
      <c r="D1077" s="86"/>
      <c r="E1077" s="86"/>
      <c r="F1077" s="62" t="s">
        <v>789</v>
      </c>
      <c r="G1077" s="51"/>
      <c r="H1077" s="453"/>
      <c r="I1077" s="453"/>
      <c r="J1077" s="91">
        <f>SUM(J1071:J1076)</f>
        <v>270</v>
      </c>
      <c r="K1077" s="433">
        <f>SUM(K1071:K1076)</f>
        <v>269.14000000000004</v>
      </c>
      <c r="L1077" s="433">
        <f>SUM(L1071:L1076)</f>
        <v>320</v>
      </c>
    </row>
    <row r="1078" spans="1:12" ht="2.25" customHeight="1">
      <c r="A1078" s="55"/>
      <c r="B1078" s="276"/>
      <c r="C1078" s="276"/>
      <c r="D1078" s="86"/>
      <c r="E1078" s="86"/>
      <c r="F1078" s="62"/>
      <c r="G1078" s="90"/>
      <c r="H1078" s="432"/>
      <c r="I1078" s="432"/>
      <c r="J1078" s="91"/>
      <c r="K1078" s="433"/>
      <c r="L1078" s="433"/>
    </row>
    <row r="1079" spans="1:12" ht="12.75" customHeight="1">
      <c r="A1079" s="16">
        <v>500</v>
      </c>
      <c r="B1079" s="276">
        <v>2111</v>
      </c>
      <c r="C1079" s="276">
        <v>4373</v>
      </c>
      <c r="D1079" s="86"/>
      <c r="E1079" s="86"/>
      <c r="F1079" s="37" t="s">
        <v>73</v>
      </c>
      <c r="G1079" s="90">
        <v>141</v>
      </c>
      <c r="H1079" s="432">
        <v>141.339</v>
      </c>
      <c r="I1079" s="466">
        <v>0</v>
      </c>
      <c r="J1079" s="101"/>
      <c r="K1079" s="443"/>
      <c r="L1079" s="443"/>
    </row>
    <row r="1080" spans="1:12" ht="12.75" customHeight="1">
      <c r="A1080" s="54">
        <v>500</v>
      </c>
      <c r="B1080" s="276">
        <v>4122</v>
      </c>
      <c r="C1080" s="276"/>
      <c r="D1080" s="199"/>
      <c r="E1080" s="201">
        <v>13305</v>
      </c>
      <c r="F1080" s="230" t="s">
        <v>446</v>
      </c>
      <c r="G1080" s="90"/>
      <c r="H1080" s="432"/>
      <c r="I1080" s="466">
        <v>108</v>
      </c>
      <c r="J1080" s="101"/>
      <c r="K1080" s="443"/>
      <c r="L1080" s="443"/>
    </row>
    <row r="1081" spans="1:12" ht="12.75" customHeight="1">
      <c r="A1081" s="54">
        <v>500</v>
      </c>
      <c r="B1081" s="276">
        <v>2111</v>
      </c>
      <c r="C1081" s="276">
        <v>4373</v>
      </c>
      <c r="D1081" s="199"/>
      <c r="E1081" s="201"/>
      <c r="F1081" s="230" t="s">
        <v>1013</v>
      </c>
      <c r="G1081" s="90"/>
      <c r="H1081" s="432"/>
      <c r="I1081" s="466">
        <v>1</v>
      </c>
      <c r="J1081" s="101"/>
      <c r="K1081" s="443"/>
      <c r="L1081" s="443"/>
    </row>
    <row r="1082" spans="1:12" ht="12.75" customHeight="1">
      <c r="A1082" s="54">
        <v>500</v>
      </c>
      <c r="B1082" s="276">
        <v>2132</v>
      </c>
      <c r="C1082" s="276">
        <v>4373</v>
      </c>
      <c r="D1082" s="199"/>
      <c r="E1082" s="201"/>
      <c r="F1082" s="230" t="s">
        <v>907</v>
      </c>
      <c r="G1082" s="90"/>
      <c r="H1082" s="432"/>
      <c r="I1082" s="466">
        <v>15</v>
      </c>
      <c r="J1082" s="101"/>
      <c r="K1082" s="443"/>
      <c r="L1082" s="443"/>
    </row>
    <row r="1083" spans="1:12" ht="12.75" customHeight="1">
      <c r="A1083" s="54">
        <v>500</v>
      </c>
      <c r="B1083" s="304">
        <v>5011</v>
      </c>
      <c r="C1083" s="276">
        <v>4373</v>
      </c>
      <c r="D1083" s="370"/>
      <c r="E1083" s="559">
        <v>13305</v>
      </c>
      <c r="F1083" s="230" t="s">
        <v>427</v>
      </c>
      <c r="G1083" s="51"/>
      <c r="H1083" s="453"/>
      <c r="I1083" s="457"/>
      <c r="J1083" s="91"/>
      <c r="K1083" s="433"/>
      <c r="L1083" s="432">
        <v>30</v>
      </c>
    </row>
    <row r="1084" spans="1:12" ht="12.75">
      <c r="A1084" s="54">
        <v>500</v>
      </c>
      <c r="B1084" s="304">
        <v>5011</v>
      </c>
      <c r="C1084" s="276">
        <v>4373</v>
      </c>
      <c r="D1084" s="197"/>
      <c r="E1084" s="197"/>
      <c r="F1084" s="42" t="s">
        <v>424</v>
      </c>
      <c r="G1084" s="51"/>
      <c r="H1084" s="453"/>
      <c r="I1084" s="453"/>
      <c r="J1084" s="90">
        <v>32</v>
      </c>
      <c r="K1084" s="432">
        <v>31.975</v>
      </c>
      <c r="L1084" s="432">
        <v>13</v>
      </c>
    </row>
    <row r="1085" spans="1:12" ht="12.75">
      <c r="A1085" s="54">
        <v>500</v>
      </c>
      <c r="B1085" s="304">
        <v>5021</v>
      </c>
      <c r="C1085" s="276">
        <v>4373</v>
      </c>
      <c r="D1085" s="197"/>
      <c r="E1085" s="197">
        <v>13305</v>
      </c>
      <c r="F1085" s="624" t="s">
        <v>495</v>
      </c>
      <c r="G1085" s="51"/>
      <c r="H1085" s="453"/>
      <c r="I1085" s="453"/>
      <c r="J1085" s="90"/>
      <c r="K1085" s="432"/>
      <c r="L1085" s="432">
        <v>5</v>
      </c>
    </row>
    <row r="1086" spans="1:12" ht="12.75">
      <c r="A1086" s="54">
        <v>500</v>
      </c>
      <c r="B1086" s="276">
        <v>5021</v>
      </c>
      <c r="C1086" s="276">
        <v>4373</v>
      </c>
      <c r="D1086" s="86"/>
      <c r="E1086" s="86"/>
      <c r="F1086" s="268" t="s">
        <v>882</v>
      </c>
      <c r="G1086" s="51"/>
      <c r="H1086" s="453"/>
      <c r="I1086" s="453"/>
      <c r="J1086" s="90">
        <v>5.5</v>
      </c>
      <c r="K1086" s="432">
        <v>5.4</v>
      </c>
      <c r="L1086" s="432">
        <v>1</v>
      </c>
    </row>
    <row r="1087" spans="1:12" ht="12.75">
      <c r="A1087" s="54">
        <v>500</v>
      </c>
      <c r="B1087" s="276">
        <v>5031</v>
      </c>
      <c r="C1087" s="276">
        <v>4373</v>
      </c>
      <c r="D1087" s="86"/>
      <c r="E1087" s="86">
        <v>13305</v>
      </c>
      <c r="F1087" s="268" t="s">
        <v>74</v>
      </c>
      <c r="G1087" s="51"/>
      <c r="H1087" s="453"/>
      <c r="I1087" s="453"/>
      <c r="J1087" s="90"/>
      <c r="K1087" s="432"/>
      <c r="L1087" s="432">
        <v>9</v>
      </c>
    </row>
    <row r="1088" spans="1:12" ht="12.75">
      <c r="A1088" s="54">
        <v>500</v>
      </c>
      <c r="B1088" s="276">
        <v>5031</v>
      </c>
      <c r="C1088" s="276">
        <v>4373</v>
      </c>
      <c r="D1088" s="86"/>
      <c r="E1088" s="86"/>
      <c r="F1088" s="268" t="s">
        <v>884</v>
      </c>
      <c r="G1088" s="51"/>
      <c r="H1088" s="453"/>
      <c r="I1088" s="453"/>
      <c r="J1088" s="90">
        <v>9.5</v>
      </c>
      <c r="K1088" s="432">
        <v>9.344</v>
      </c>
      <c r="L1088" s="432">
        <v>3</v>
      </c>
    </row>
    <row r="1089" spans="1:12" ht="12.75">
      <c r="A1089" s="54">
        <v>500</v>
      </c>
      <c r="B1089" s="276">
        <v>5032</v>
      </c>
      <c r="C1089" s="276">
        <v>4373</v>
      </c>
      <c r="D1089" s="86"/>
      <c r="E1089" s="86">
        <v>13305</v>
      </c>
      <c r="F1089" s="268" t="s">
        <v>75</v>
      </c>
      <c r="G1089" s="51"/>
      <c r="H1089" s="453"/>
      <c r="I1089" s="453"/>
      <c r="J1089" s="90"/>
      <c r="K1089" s="432"/>
      <c r="L1089" s="432">
        <v>4</v>
      </c>
    </row>
    <row r="1090" spans="1:12" ht="12.75">
      <c r="A1090" s="54">
        <v>500</v>
      </c>
      <c r="B1090" s="276">
        <v>5032</v>
      </c>
      <c r="C1090" s="276">
        <v>4373</v>
      </c>
      <c r="D1090" s="86"/>
      <c r="E1090" s="86"/>
      <c r="F1090" s="63" t="s">
        <v>886</v>
      </c>
      <c r="G1090" s="51"/>
      <c r="H1090" s="453"/>
      <c r="I1090" s="453"/>
      <c r="J1090" s="90">
        <v>3.5</v>
      </c>
      <c r="K1090" s="432">
        <v>3.364</v>
      </c>
      <c r="L1090" s="432">
        <v>1</v>
      </c>
    </row>
    <row r="1091" spans="1:12" ht="12.75">
      <c r="A1091" s="54">
        <v>500</v>
      </c>
      <c r="B1091" s="276">
        <v>5137</v>
      </c>
      <c r="C1091" s="276">
        <v>4373</v>
      </c>
      <c r="D1091" s="86"/>
      <c r="E1091" s="86">
        <v>13305</v>
      </c>
      <c r="F1091" s="268" t="s">
        <v>887</v>
      </c>
      <c r="G1091" s="51"/>
      <c r="H1091" s="453"/>
      <c r="I1091" s="453"/>
      <c r="J1091" s="90"/>
      <c r="K1091" s="432"/>
      <c r="L1091" s="432">
        <v>10</v>
      </c>
    </row>
    <row r="1092" spans="1:12" ht="12.75">
      <c r="A1092" s="54">
        <v>500</v>
      </c>
      <c r="B1092" s="276">
        <v>5137</v>
      </c>
      <c r="C1092" s="276">
        <v>4373</v>
      </c>
      <c r="D1092" s="86"/>
      <c r="E1092" s="86"/>
      <c r="F1092" s="268" t="s">
        <v>888</v>
      </c>
      <c r="G1092" s="51"/>
      <c r="H1092" s="453"/>
      <c r="I1092" s="453"/>
      <c r="J1092" s="90"/>
      <c r="K1092" s="432"/>
      <c r="L1092" s="432">
        <v>4</v>
      </c>
    </row>
    <row r="1093" spans="1:12" ht="12.75">
      <c r="A1093" s="54">
        <v>500</v>
      </c>
      <c r="B1093" s="276">
        <v>5139</v>
      </c>
      <c r="C1093" s="276">
        <v>4373</v>
      </c>
      <c r="D1093" s="86"/>
      <c r="E1093" s="86">
        <v>13305</v>
      </c>
      <c r="F1093" s="268" t="s">
        <v>889</v>
      </c>
      <c r="G1093" s="51"/>
      <c r="H1093" s="453"/>
      <c r="I1093" s="453"/>
      <c r="J1093" s="90"/>
      <c r="K1093" s="432"/>
      <c r="L1093" s="432">
        <v>3</v>
      </c>
    </row>
    <row r="1094" spans="1:12" ht="12.75">
      <c r="A1094" s="54">
        <v>500</v>
      </c>
      <c r="B1094" s="276">
        <v>5139</v>
      </c>
      <c r="C1094" s="276">
        <v>4373</v>
      </c>
      <c r="D1094" s="86"/>
      <c r="E1094" s="86"/>
      <c r="F1094" s="268" t="s">
        <v>890</v>
      </c>
      <c r="G1094" s="51"/>
      <c r="H1094" s="453"/>
      <c r="I1094" s="453"/>
      <c r="J1094" s="90"/>
      <c r="K1094" s="432"/>
      <c r="L1094" s="432">
        <v>0</v>
      </c>
    </row>
    <row r="1095" spans="1:12" ht="12.75">
      <c r="A1095" s="54">
        <v>500</v>
      </c>
      <c r="B1095" s="276">
        <v>5151</v>
      </c>
      <c r="C1095" s="276">
        <v>4373</v>
      </c>
      <c r="D1095" s="86"/>
      <c r="E1095" s="86">
        <v>13305</v>
      </c>
      <c r="F1095" s="268" t="s">
        <v>891</v>
      </c>
      <c r="G1095" s="51"/>
      <c r="H1095" s="453"/>
      <c r="I1095" s="453"/>
      <c r="J1095" s="90"/>
      <c r="K1095" s="432"/>
      <c r="L1095" s="432">
        <v>4</v>
      </c>
    </row>
    <row r="1096" spans="1:12" ht="12.75">
      <c r="A1096" s="54">
        <v>500</v>
      </c>
      <c r="B1096" s="276">
        <v>5151</v>
      </c>
      <c r="C1096" s="276">
        <v>4373</v>
      </c>
      <c r="D1096" s="86"/>
      <c r="E1096" s="86"/>
      <c r="F1096" s="268" t="s">
        <v>892</v>
      </c>
      <c r="G1096" s="51"/>
      <c r="H1096" s="453"/>
      <c r="I1096" s="453"/>
      <c r="J1096" s="90">
        <v>0</v>
      </c>
      <c r="K1096" s="432">
        <v>-0.937</v>
      </c>
      <c r="L1096" s="432">
        <v>1</v>
      </c>
    </row>
    <row r="1097" spans="1:12" ht="12.75">
      <c r="A1097" s="54">
        <v>500</v>
      </c>
      <c r="B1097" s="276">
        <v>5153</v>
      </c>
      <c r="C1097" s="276">
        <v>4373</v>
      </c>
      <c r="D1097" s="86"/>
      <c r="E1097" s="86">
        <v>13305</v>
      </c>
      <c r="F1097" s="268" t="s">
        <v>893</v>
      </c>
      <c r="G1097" s="51"/>
      <c r="H1097" s="453"/>
      <c r="I1097" s="453"/>
      <c r="J1097" s="90"/>
      <c r="K1097" s="432"/>
      <c r="L1097" s="432">
        <v>10</v>
      </c>
    </row>
    <row r="1098" spans="1:12" ht="12.75">
      <c r="A1098" s="54">
        <v>500</v>
      </c>
      <c r="B1098" s="276">
        <v>5153</v>
      </c>
      <c r="C1098" s="276">
        <v>4373</v>
      </c>
      <c r="D1098" s="86"/>
      <c r="E1098" s="86"/>
      <c r="F1098" s="268" t="s">
        <v>894</v>
      </c>
      <c r="G1098" s="51"/>
      <c r="H1098" s="453"/>
      <c r="I1098" s="453"/>
      <c r="J1098" s="90"/>
      <c r="K1098" s="432"/>
      <c r="L1098" s="432">
        <v>13</v>
      </c>
    </row>
    <row r="1099" spans="1:12" ht="12.75">
      <c r="A1099" s="54">
        <v>500</v>
      </c>
      <c r="B1099" s="276">
        <v>5154</v>
      </c>
      <c r="C1099" s="276">
        <v>4373</v>
      </c>
      <c r="D1099" s="86"/>
      <c r="E1099" s="86">
        <v>13305</v>
      </c>
      <c r="F1099" s="268" t="s">
        <v>897</v>
      </c>
      <c r="G1099" s="51"/>
      <c r="H1099" s="453"/>
      <c r="I1099" s="453"/>
      <c r="J1099" s="90"/>
      <c r="K1099" s="432"/>
      <c r="L1099" s="432">
        <v>3</v>
      </c>
    </row>
    <row r="1100" spans="1:12" ht="12.75">
      <c r="A1100" s="54">
        <v>500</v>
      </c>
      <c r="B1100" s="276">
        <v>5154</v>
      </c>
      <c r="C1100" s="276">
        <v>4373</v>
      </c>
      <c r="D1100" s="86"/>
      <c r="E1100" s="86"/>
      <c r="F1100" s="268" t="s">
        <v>898</v>
      </c>
      <c r="G1100" s="51"/>
      <c r="H1100" s="453"/>
      <c r="I1100" s="453"/>
      <c r="J1100" s="90">
        <v>0</v>
      </c>
      <c r="K1100" s="432">
        <v>-0.178</v>
      </c>
      <c r="L1100" s="432">
        <v>1</v>
      </c>
    </row>
    <row r="1101" spans="1:12" ht="12.75">
      <c r="A1101" s="54">
        <v>500</v>
      </c>
      <c r="B1101" s="276">
        <v>5156</v>
      </c>
      <c r="C1101" s="276">
        <v>4373</v>
      </c>
      <c r="D1101" s="86"/>
      <c r="E1101" s="86"/>
      <c r="F1101" s="268" t="s">
        <v>899</v>
      </c>
      <c r="G1101" s="51"/>
      <c r="H1101" s="453"/>
      <c r="I1101" s="453"/>
      <c r="J1101" s="90"/>
      <c r="K1101" s="432"/>
      <c r="L1101" s="432">
        <v>1</v>
      </c>
    </row>
    <row r="1102" spans="1:12" ht="12.75">
      <c r="A1102" s="54">
        <v>500</v>
      </c>
      <c r="B1102" s="276">
        <v>5161</v>
      </c>
      <c r="C1102" s="276">
        <v>4373</v>
      </c>
      <c r="D1102" s="86"/>
      <c r="E1102" s="86"/>
      <c r="F1102" s="268" t="s">
        <v>914</v>
      </c>
      <c r="G1102" s="51"/>
      <c r="H1102" s="453"/>
      <c r="I1102" s="453"/>
      <c r="J1102" s="90"/>
      <c r="K1102" s="432"/>
      <c r="L1102" s="432">
        <v>1</v>
      </c>
    </row>
    <row r="1103" spans="1:12" ht="12.75">
      <c r="A1103" s="54">
        <v>500</v>
      </c>
      <c r="B1103" s="276">
        <v>5162</v>
      </c>
      <c r="C1103" s="276">
        <v>4373</v>
      </c>
      <c r="D1103" s="86"/>
      <c r="E1103" s="86">
        <v>13305</v>
      </c>
      <c r="F1103" s="268" t="s">
        <v>900</v>
      </c>
      <c r="G1103" s="51"/>
      <c r="H1103" s="453"/>
      <c r="I1103" s="453"/>
      <c r="J1103" s="90"/>
      <c r="K1103" s="432"/>
      <c r="L1103" s="432">
        <v>2</v>
      </c>
    </row>
    <row r="1104" spans="1:12" ht="12.75">
      <c r="A1104" s="54">
        <v>500</v>
      </c>
      <c r="B1104" s="276">
        <v>5162</v>
      </c>
      <c r="C1104" s="276">
        <v>4373</v>
      </c>
      <c r="D1104" s="86"/>
      <c r="E1104" s="86"/>
      <c r="F1104" s="268" t="s">
        <v>901</v>
      </c>
      <c r="G1104" s="51"/>
      <c r="H1104" s="453"/>
      <c r="I1104" s="453"/>
      <c r="J1104" s="90">
        <v>1.5</v>
      </c>
      <c r="K1104" s="432">
        <v>1.341</v>
      </c>
      <c r="L1104" s="432">
        <v>0</v>
      </c>
    </row>
    <row r="1105" spans="1:12" ht="12.75">
      <c r="A1105" s="54">
        <v>500</v>
      </c>
      <c r="B1105" s="276">
        <v>5167</v>
      </c>
      <c r="C1105" s="276">
        <v>4373</v>
      </c>
      <c r="D1105" s="86"/>
      <c r="E1105" s="86"/>
      <c r="F1105" s="268" t="s">
        <v>76</v>
      </c>
      <c r="G1105" s="51"/>
      <c r="H1105" s="453"/>
      <c r="I1105" s="453"/>
      <c r="J1105" s="90"/>
      <c r="K1105" s="432"/>
      <c r="L1105" s="432">
        <v>1</v>
      </c>
    </row>
    <row r="1106" spans="1:12" ht="12.75">
      <c r="A1106" s="54">
        <v>500</v>
      </c>
      <c r="B1106" s="276">
        <v>5169</v>
      </c>
      <c r="C1106" s="276">
        <v>4373</v>
      </c>
      <c r="D1106" s="86"/>
      <c r="E1106" s="86">
        <v>13305</v>
      </c>
      <c r="F1106" s="268" t="s">
        <v>77</v>
      </c>
      <c r="G1106" s="51"/>
      <c r="H1106" s="453"/>
      <c r="I1106" s="453"/>
      <c r="J1106" s="90"/>
      <c r="K1106" s="432"/>
      <c r="L1106" s="432">
        <v>2</v>
      </c>
    </row>
    <row r="1107" spans="1:12" ht="12.75">
      <c r="A1107" s="54">
        <v>500</v>
      </c>
      <c r="B1107" s="276">
        <v>5169</v>
      </c>
      <c r="C1107" s="276">
        <v>4373</v>
      </c>
      <c r="D1107" s="86"/>
      <c r="E1107" s="86"/>
      <c r="F1107" s="268" t="s">
        <v>78</v>
      </c>
      <c r="G1107" s="51"/>
      <c r="H1107" s="453"/>
      <c r="I1107" s="453"/>
      <c r="J1107" s="90"/>
      <c r="K1107" s="432"/>
      <c r="L1107" s="432">
        <v>0</v>
      </c>
    </row>
    <row r="1108" spans="1:12" ht="12.75">
      <c r="A1108" s="54">
        <v>500</v>
      </c>
      <c r="B1108" s="276">
        <v>5171</v>
      </c>
      <c r="C1108" s="276">
        <v>4373</v>
      </c>
      <c r="D1108" s="86"/>
      <c r="E1108" s="86">
        <v>13305</v>
      </c>
      <c r="F1108" s="268" t="s">
        <v>905</v>
      </c>
      <c r="G1108" s="51"/>
      <c r="H1108" s="453"/>
      <c r="I1108" s="453"/>
      <c r="J1108" s="90"/>
      <c r="K1108" s="432"/>
      <c r="L1108" s="432">
        <v>26</v>
      </c>
    </row>
    <row r="1109" spans="1:12" ht="12.75">
      <c r="A1109" s="54">
        <v>500</v>
      </c>
      <c r="B1109" s="276">
        <v>5171</v>
      </c>
      <c r="C1109" s="276">
        <v>4373</v>
      </c>
      <c r="D1109" s="86"/>
      <c r="E1109" s="86"/>
      <c r="F1109" s="268" t="s">
        <v>906</v>
      </c>
      <c r="G1109" s="51"/>
      <c r="H1109" s="453"/>
      <c r="I1109" s="453"/>
      <c r="J1109" s="90"/>
      <c r="K1109" s="432"/>
      <c r="L1109" s="432">
        <v>12</v>
      </c>
    </row>
    <row r="1110" spans="1:12" ht="12.75">
      <c r="A1110" s="55">
        <v>500</v>
      </c>
      <c r="B1110" s="302"/>
      <c r="C1110" s="302"/>
      <c r="D1110" s="111"/>
      <c r="E1110" s="111"/>
      <c r="F1110" s="62" t="s">
        <v>71</v>
      </c>
      <c r="G1110" s="91">
        <f>G1079</f>
        <v>141</v>
      </c>
      <c r="H1110" s="433">
        <f>H1079</f>
        <v>141.339</v>
      </c>
      <c r="I1110" s="433">
        <f>I1079+I1080+I1081+I1082</f>
        <v>124</v>
      </c>
      <c r="J1110" s="91">
        <f>SUM(J1084:J1104)</f>
        <v>52</v>
      </c>
      <c r="K1110" s="433">
        <f>SUM(K1084:K1104)</f>
        <v>50.309000000000005</v>
      </c>
      <c r="L1110" s="433">
        <f>SUM(L1083:L1109)</f>
        <v>160</v>
      </c>
    </row>
    <row r="1111" spans="1:12" ht="2.25" customHeight="1">
      <c r="A1111" s="16"/>
      <c r="B1111" s="276"/>
      <c r="C1111" s="276"/>
      <c r="D1111" s="86"/>
      <c r="E1111" s="86"/>
      <c r="F1111" s="268"/>
      <c r="G1111" s="90"/>
      <c r="H1111" s="432"/>
      <c r="I1111" s="432"/>
      <c r="J1111" s="173"/>
      <c r="K1111" s="434"/>
      <c r="L1111" s="434"/>
    </row>
    <row r="1112" spans="1:12" ht="12.75" customHeight="1">
      <c r="A1112" s="16">
        <v>506</v>
      </c>
      <c r="B1112" s="276">
        <v>2111</v>
      </c>
      <c r="C1112" s="276">
        <v>4374</v>
      </c>
      <c r="D1112" s="86"/>
      <c r="E1112" s="86"/>
      <c r="F1112" s="29" t="s">
        <v>181</v>
      </c>
      <c r="G1112" s="90">
        <v>22</v>
      </c>
      <c r="H1112" s="432">
        <v>22.159</v>
      </c>
      <c r="I1112" s="466">
        <v>0</v>
      </c>
      <c r="J1112" s="177"/>
      <c r="K1112" s="476"/>
      <c r="L1112" s="476"/>
    </row>
    <row r="1113" spans="1:12" ht="12.75" customHeight="1">
      <c r="A1113" s="16">
        <v>506</v>
      </c>
      <c r="B1113" s="276">
        <v>4122</v>
      </c>
      <c r="C1113" s="276"/>
      <c r="D1113" s="199"/>
      <c r="E1113" s="201">
        <v>13305</v>
      </c>
      <c r="F1113" s="125" t="s">
        <v>446</v>
      </c>
      <c r="G1113" s="90"/>
      <c r="H1113" s="432"/>
      <c r="I1113" s="466">
        <v>309</v>
      </c>
      <c r="J1113" s="101"/>
      <c r="K1113" s="443"/>
      <c r="L1113" s="443"/>
    </row>
    <row r="1114" spans="1:12" ht="12.75" customHeight="1">
      <c r="A1114" s="16">
        <v>506</v>
      </c>
      <c r="B1114" s="276">
        <v>2111</v>
      </c>
      <c r="C1114" s="276">
        <v>4374</v>
      </c>
      <c r="D1114" s="199"/>
      <c r="E1114" s="201"/>
      <c r="F1114" s="230" t="s">
        <v>1013</v>
      </c>
      <c r="G1114" s="90"/>
      <c r="H1114" s="432"/>
      <c r="I1114" s="466">
        <v>2</v>
      </c>
      <c r="J1114" s="101"/>
      <c r="K1114" s="443"/>
      <c r="L1114" s="443"/>
    </row>
    <row r="1115" spans="1:12" ht="12.75" customHeight="1">
      <c r="A1115" s="16">
        <v>506</v>
      </c>
      <c r="B1115" s="276">
        <v>2132</v>
      </c>
      <c r="C1115" s="276">
        <v>4374</v>
      </c>
      <c r="D1115" s="199"/>
      <c r="E1115" s="201"/>
      <c r="F1115" s="230" t="s">
        <v>907</v>
      </c>
      <c r="G1115" s="90"/>
      <c r="H1115" s="432"/>
      <c r="I1115" s="466">
        <v>58</v>
      </c>
      <c r="J1115" s="625"/>
      <c r="K1115" s="626"/>
      <c r="L1115" s="626"/>
    </row>
    <row r="1116" spans="1:12" ht="12.75" customHeight="1">
      <c r="A1116" s="16">
        <v>506</v>
      </c>
      <c r="B1116" s="276">
        <v>5011</v>
      </c>
      <c r="C1116" s="276">
        <v>4374</v>
      </c>
      <c r="D1116" s="199"/>
      <c r="E1116" s="201">
        <v>13305</v>
      </c>
      <c r="F1116" s="368" t="s">
        <v>427</v>
      </c>
      <c r="G1116" s="51"/>
      <c r="H1116" s="453"/>
      <c r="I1116" s="457"/>
      <c r="J1116" s="91"/>
      <c r="K1116" s="433"/>
      <c r="L1116" s="432">
        <v>118</v>
      </c>
    </row>
    <row r="1117" spans="1:12" ht="12.75">
      <c r="A1117" s="16">
        <v>506</v>
      </c>
      <c r="B1117" s="276">
        <v>5011</v>
      </c>
      <c r="C1117" s="276">
        <v>4374</v>
      </c>
      <c r="D1117" s="86"/>
      <c r="E1117" s="86"/>
      <c r="F1117" s="29" t="s">
        <v>424</v>
      </c>
      <c r="G1117" s="51"/>
      <c r="H1117" s="453"/>
      <c r="I1117" s="453"/>
      <c r="J1117" s="513">
        <v>32</v>
      </c>
      <c r="K1117" s="451">
        <v>31.976</v>
      </c>
      <c r="L1117" s="451">
        <v>52</v>
      </c>
    </row>
    <row r="1118" spans="1:12" ht="12.75">
      <c r="A1118" s="16">
        <v>506</v>
      </c>
      <c r="B1118" s="276">
        <v>5021</v>
      </c>
      <c r="C1118" s="276">
        <v>4374</v>
      </c>
      <c r="D1118" s="86"/>
      <c r="E1118" s="86">
        <v>13305</v>
      </c>
      <c r="F1118" s="268" t="s">
        <v>495</v>
      </c>
      <c r="G1118" s="51"/>
      <c r="H1118" s="453"/>
      <c r="I1118" s="453"/>
      <c r="J1118" s="513"/>
      <c r="K1118" s="451"/>
      <c r="L1118" s="451">
        <v>16</v>
      </c>
    </row>
    <row r="1119" spans="1:12" ht="12.75">
      <c r="A1119" s="16">
        <v>506</v>
      </c>
      <c r="B1119" s="276">
        <v>5021</v>
      </c>
      <c r="C1119" s="276">
        <v>4374</v>
      </c>
      <c r="D1119" s="86"/>
      <c r="E1119" s="86"/>
      <c r="F1119" s="268" t="s">
        <v>882</v>
      </c>
      <c r="G1119" s="51"/>
      <c r="H1119" s="453"/>
      <c r="I1119" s="453"/>
      <c r="J1119" s="90">
        <v>1.9</v>
      </c>
      <c r="K1119" s="432">
        <v>1.8</v>
      </c>
      <c r="L1119" s="432">
        <v>7</v>
      </c>
    </row>
    <row r="1120" spans="1:12" ht="12.75">
      <c r="A1120" s="16">
        <v>506</v>
      </c>
      <c r="B1120" s="276">
        <v>5031</v>
      </c>
      <c r="C1120" s="276">
        <v>4374</v>
      </c>
      <c r="D1120" s="86"/>
      <c r="E1120" s="86">
        <v>13305</v>
      </c>
      <c r="F1120" s="268" t="s">
        <v>74</v>
      </c>
      <c r="G1120" s="51"/>
      <c r="H1120" s="453"/>
      <c r="I1120" s="453"/>
      <c r="J1120" s="90"/>
      <c r="K1120" s="432"/>
      <c r="L1120" s="432">
        <v>34</v>
      </c>
    </row>
    <row r="1121" spans="1:12" ht="12.75">
      <c r="A1121" s="16">
        <v>506</v>
      </c>
      <c r="B1121" s="276">
        <v>5031</v>
      </c>
      <c r="C1121" s="276">
        <v>4374</v>
      </c>
      <c r="D1121" s="86"/>
      <c r="E1121" s="86"/>
      <c r="F1121" s="268" t="s">
        <v>884</v>
      </c>
      <c r="G1121" s="51"/>
      <c r="H1121" s="453"/>
      <c r="I1121" s="453"/>
      <c r="J1121" s="90">
        <v>8.5</v>
      </c>
      <c r="K1121" s="432">
        <v>8.444</v>
      </c>
      <c r="L1121" s="432">
        <v>14</v>
      </c>
    </row>
    <row r="1122" spans="1:12" ht="12.75">
      <c r="A1122" s="16">
        <v>506</v>
      </c>
      <c r="B1122" s="276">
        <v>5032</v>
      </c>
      <c r="C1122" s="276">
        <v>4374</v>
      </c>
      <c r="D1122" s="86"/>
      <c r="E1122" s="86">
        <v>13305</v>
      </c>
      <c r="F1122" s="268" t="s">
        <v>82</v>
      </c>
      <c r="G1122" s="51"/>
      <c r="H1122" s="453"/>
      <c r="I1122" s="453"/>
      <c r="J1122" s="90"/>
      <c r="K1122" s="432"/>
      <c r="L1122" s="432">
        <v>12</v>
      </c>
    </row>
    <row r="1123" spans="1:12" ht="12.75">
      <c r="A1123" s="16">
        <v>506</v>
      </c>
      <c r="B1123" s="276">
        <v>5032</v>
      </c>
      <c r="C1123" s="276">
        <v>4374</v>
      </c>
      <c r="D1123" s="86"/>
      <c r="E1123" s="86"/>
      <c r="F1123" s="268" t="s">
        <v>430</v>
      </c>
      <c r="G1123" s="51"/>
      <c r="H1123" s="453"/>
      <c r="I1123" s="453"/>
      <c r="J1123" s="90">
        <v>3.1</v>
      </c>
      <c r="K1123" s="432">
        <v>3.04</v>
      </c>
      <c r="L1123" s="432">
        <v>5</v>
      </c>
    </row>
    <row r="1124" spans="1:12" ht="12.75">
      <c r="A1124" s="16">
        <v>506</v>
      </c>
      <c r="B1124" s="276">
        <v>5133</v>
      </c>
      <c r="C1124" s="276">
        <v>4374</v>
      </c>
      <c r="D1124" s="86"/>
      <c r="E1124" s="86"/>
      <c r="F1124" s="268" t="s">
        <v>79</v>
      </c>
      <c r="G1124" s="51"/>
      <c r="H1124" s="453"/>
      <c r="I1124" s="453"/>
      <c r="J1124" s="90"/>
      <c r="K1124" s="432"/>
      <c r="L1124" s="432">
        <v>1</v>
      </c>
    </row>
    <row r="1125" spans="1:12" ht="12.75">
      <c r="A1125" s="16">
        <v>506</v>
      </c>
      <c r="B1125" s="276">
        <v>5137</v>
      </c>
      <c r="C1125" s="276">
        <v>4374</v>
      </c>
      <c r="D1125" s="86"/>
      <c r="E1125" s="86">
        <v>13305</v>
      </c>
      <c r="F1125" s="268" t="s">
        <v>887</v>
      </c>
      <c r="G1125" s="51"/>
      <c r="H1125" s="453"/>
      <c r="I1125" s="453"/>
      <c r="J1125" s="90"/>
      <c r="K1125" s="432"/>
      <c r="L1125" s="432">
        <v>12</v>
      </c>
    </row>
    <row r="1126" spans="1:12" ht="12.75">
      <c r="A1126" s="16">
        <v>506</v>
      </c>
      <c r="B1126" s="276">
        <v>5137</v>
      </c>
      <c r="C1126" s="276">
        <v>4374</v>
      </c>
      <c r="D1126" s="86"/>
      <c r="E1126" s="86"/>
      <c r="F1126" s="268" t="s">
        <v>888</v>
      </c>
      <c r="G1126" s="51"/>
      <c r="H1126" s="453"/>
      <c r="I1126" s="453"/>
      <c r="J1126" s="90"/>
      <c r="K1126" s="432"/>
      <c r="L1126" s="432">
        <v>4</v>
      </c>
    </row>
    <row r="1127" spans="1:12" ht="12.75">
      <c r="A1127" s="16">
        <v>506</v>
      </c>
      <c r="B1127" s="276">
        <v>5139</v>
      </c>
      <c r="C1127" s="276">
        <v>4374</v>
      </c>
      <c r="D1127" s="86"/>
      <c r="E1127" s="86">
        <v>13305</v>
      </c>
      <c r="F1127" s="268" t="s">
        <v>889</v>
      </c>
      <c r="G1127" s="51"/>
      <c r="H1127" s="453"/>
      <c r="I1127" s="453"/>
      <c r="J1127" s="90"/>
      <c r="K1127" s="432"/>
      <c r="L1127" s="432">
        <v>7</v>
      </c>
    </row>
    <row r="1128" spans="1:12" ht="12.75">
      <c r="A1128" s="16">
        <v>506</v>
      </c>
      <c r="B1128" s="276">
        <v>5139</v>
      </c>
      <c r="C1128" s="276">
        <v>4374</v>
      </c>
      <c r="D1128" s="86"/>
      <c r="E1128" s="86"/>
      <c r="F1128" s="268" t="s">
        <v>890</v>
      </c>
      <c r="G1128" s="51"/>
      <c r="H1128" s="453"/>
      <c r="I1128" s="453"/>
      <c r="J1128" s="90"/>
      <c r="K1128" s="432"/>
      <c r="L1128" s="432">
        <v>2</v>
      </c>
    </row>
    <row r="1129" spans="1:12" ht="12.75">
      <c r="A1129" s="16">
        <v>506</v>
      </c>
      <c r="B1129" s="276">
        <v>5151</v>
      </c>
      <c r="C1129" s="276">
        <v>4374</v>
      </c>
      <c r="D1129" s="86"/>
      <c r="E1129" s="86">
        <v>13305</v>
      </c>
      <c r="F1129" s="268" t="s">
        <v>891</v>
      </c>
      <c r="G1129" s="51"/>
      <c r="H1129" s="453"/>
      <c r="I1129" s="453"/>
      <c r="J1129" s="90"/>
      <c r="K1129" s="432"/>
      <c r="L1129" s="432">
        <v>11</v>
      </c>
    </row>
    <row r="1130" spans="1:12" ht="12.75">
      <c r="A1130" s="16">
        <v>506</v>
      </c>
      <c r="B1130" s="276">
        <v>5151</v>
      </c>
      <c r="C1130" s="276">
        <v>4374</v>
      </c>
      <c r="D1130" s="86"/>
      <c r="E1130" s="86"/>
      <c r="F1130" s="268" t="s">
        <v>892</v>
      </c>
      <c r="G1130" s="51"/>
      <c r="H1130" s="453"/>
      <c r="I1130" s="453"/>
      <c r="J1130" s="90">
        <v>-3</v>
      </c>
      <c r="K1130" s="432">
        <v>-3.067</v>
      </c>
      <c r="L1130" s="432">
        <v>4</v>
      </c>
    </row>
    <row r="1131" spans="1:12" ht="12.75">
      <c r="A1131" s="16">
        <v>506</v>
      </c>
      <c r="B1131" s="276">
        <v>5153</v>
      </c>
      <c r="C1131" s="276">
        <v>4374</v>
      </c>
      <c r="D1131" s="86"/>
      <c r="E1131" s="86">
        <v>13305</v>
      </c>
      <c r="F1131" s="268" t="s">
        <v>893</v>
      </c>
      <c r="G1131" s="51"/>
      <c r="H1131" s="453"/>
      <c r="I1131" s="453"/>
      <c r="J1131" s="90"/>
      <c r="K1131" s="432"/>
      <c r="L1131" s="432">
        <v>25</v>
      </c>
    </row>
    <row r="1132" spans="1:12" ht="12.75">
      <c r="A1132" s="16">
        <v>506</v>
      </c>
      <c r="B1132" s="276">
        <v>5153</v>
      </c>
      <c r="C1132" s="276">
        <v>4374</v>
      </c>
      <c r="D1132" s="86"/>
      <c r="E1132" s="86"/>
      <c r="F1132" s="268" t="s">
        <v>894</v>
      </c>
      <c r="G1132" s="51"/>
      <c r="H1132" s="453"/>
      <c r="I1132" s="453"/>
      <c r="J1132" s="90"/>
      <c r="K1132" s="432"/>
      <c r="L1132" s="432">
        <v>10</v>
      </c>
    </row>
    <row r="1133" spans="1:12" ht="12.75">
      <c r="A1133" s="16">
        <v>506</v>
      </c>
      <c r="B1133" s="276">
        <v>5154</v>
      </c>
      <c r="C1133" s="276">
        <v>4374</v>
      </c>
      <c r="D1133" s="86"/>
      <c r="E1133" s="86">
        <v>13305</v>
      </c>
      <c r="F1133" s="268" t="s">
        <v>897</v>
      </c>
      <c r="G1133" s="51"/>
      <c r="H1133" s="453"/>
      <c r="I1133" s="453"/>
      <c r="J1133" s="90"/>
      <c r="K1133" s="432"/>
      <c r="L1133" s="432">
        <v>39</v>
      </c>
    </row>
    <row r="1134" spans="1:12" ht="12.75">
      <c r="A1134" s="16">
        <v>506</v>
      </c>
      <c r="B1134" s="276">
        <v>5154</v>
      </c>
      <c r="C1134" s="276">
        <v>4374</v>
      </c>
      <c r="D1134" s="86"/>
      <c r="E1134" s="86"/>
      <c r="F1134" s="268" t="s">
        <v>898</v>
      </c>
      <c r="G1134" s="51"/>
      <c r="H1134" s="453"/>
      <c r="I1134" s="453"/>
      <c r="J1134" s="90">
        <v>18</v>
      </c>
      <c r="K1134" s="432">
        <v>17.852</v>
      </c>
      <c r="L1134" s="432">
        <v>17</v>
      </c>
    </row>
    <row r="1135" spans="1:12" ht="12.75">
      <c r="A1135" s="16">
        <v>506</v>
      </c>
      <c r="B1135" s="276">
        <v>5156</v>
      </c>
      <c r="C1135" s="276">
        <v>4374</v>
      </c>
      <c r="D1135" s="86"/>
      <c r="E1135" s="86"/>
      <c r="F1135" s="268" t="s">
        <v>899</v>
      </c>
      <c r="G1135" s="51"/>
      <c r="H1135" s="453"/>
      <c r="I1135" s="453"/>
      <c r="J1135" s="90"/>
      <c r="K1135" s="432"/>
      <c r="L1135" s="432">
        <v>1</v>
      </c>
    </row>
    <row r="1136" spans="1:12" ht="12.75">
      <c r="A1136" s="16">
        <v>506</v>
      </c>
      <c r="B1136" s="276">
        <v>5161</v>
      </c>
      <c r="C1136" s="276">
        <v>4374</v>
      </c>
      <c r="D1136" s="86"/>
      <c r="E1136" s="86"/>
      <c r="F1136" s="268" t="s">
        <v>914</v>
      </c>
      <c r="G1136" s="51"/>
      <c r="H1136" s="453"/>
      <c r="I1136" s="453"/>
      <c r="J1136" s="90"/>
      <c r="K1136" s="432"/>
      <c r="L1136" s="432">
        <v>1</v>
      </c>
    </row>
    <row r="1137" spans="1:12" ht="12.75">
      <c r="A1137" s="16">
        <v>506</v>
      </c>
      <c r="B1137" s="276">
        <v>5162</v>
      </c>
      <c r="C1137" s="276">
        <v>4374</v>
      </c>
      <c r="D1137" s="86"/>
      <c r="E1137" s="86">
        <v>13305</v>
      </c>
      <c r="F1137" s="268" t="s">
        <v>900</v>
      </c>
      <c r="G1137" s="51"/>
      <c r="H1137" s="453"/>
      <c r="I1137" s="453"/>
      <c r="J1137" s="90"/>
      <c r="K1137" s="432"/>
      <c r="L1137" s="432">
        <v>6</v>
      </c>
    </row>
    <row r="1138" spans="1:12" ht="12.75">
      <c r="A1138" s="16">
        <v>506</v>
      </c>
      <c r="B1138" s="276">
        <v>5162</v>
      </c>
      <c r="C1138" s="276">
        <v>4374</v>
      </c>
      <c r="D1138" s="86"/>
      <c r="E1138" s="86"/>
      <c r="F1138" s="268" t="s">
        <v>901</v>
      </c>
      <c r="G1138" s="51"/>
      <c r="H1138" s="453"/>
      <c r="I1138" s="453"/>
      <c r="J1138" s="90">
        <v>1.5</v>
      </c>
      <c r="K1138" s="432">
        <v>1.371</v>
      </c>
      <c r="L1138" s="432">
        <v>2</v>
      </c>
    </row>
    <row r="1139" spans="1:12" ht="12.75">
      <c r="A1139" s="16">
        <v>506</v>
      </c>
      <c r="B1139" s="276">
        <v>5167</v>
      </c>
      <c r="C1139" s="276">
        <v>4374</v>
      </c>
      <c r="D1139" s="86"/>
      <c r="E1139" s="86"/>
      <c r="F1139" s="268" t="s">
        <v>76</v>
      </c>
      <c r="G1139" s="51"/>
      <c r="H1139" s="453"/>
      <c r="I1139" s="453"/>
      <c r="J1139" s="90"/>
      <c r="K1139" s="432"/>
      <c r="L1139" s="432">
        <v>2</v>
      </c>
    </row>
    <row r="1140" spans="1:12" ht="12.75">
      <c r="A1140" s="16">
        <v>506</v>
      </c>
      <c r="B1140" s="276">
        <v>5169</v>
      </c>
      <c r="C1140" s="276">
        <v>4374</v>
      </c>
      <c r="D1140" s="86"/>
      <c r="E1140" s="86">
        <v>13305</v>
      </c>
      <c r="F1140" s="63" t="s">
        <v>903</v>
      </c>
      <c r="G1140" s="51"/>
      <c r="H1140" s="453"/>
      <c r="I1140" s="453"/>
      <c r="J1140" s="90"/>
      <c r="K1140" s="432"/>
      <c r="L1140" s="432">
        <v>4</v>
      </c>
    </row>
    <row r="1141" spans="1:12" ht="12.75">
      <c r="A1141" s="16">
        <v>506</v>
      </c>
      <c r="B1141" s="276">
        <v>5169</v>
      </c>
      <c r="C1141" s="276">
        <v>4374</v>
      </c>
      <c r="D1141" s="86"/>
      <c r="E1141" s="86"/>
      <c r="F1141" s="268" t="s">
        <v>904</v>
      </c>
      <c r="G1141" s="51"/>
      <c r="H1141" s="453"/>
      <c r="I1141" s="453"/>
      <c r="J1141" s="90"/>
      <c r="K1141" s="432"/>
      <c r="L1141" s="432">
        <v>1</v>
      </c>
    </row>
    <row r="1142" spans="1:12" ht="12.75">
      <c r="A1142" s="16">
        <v>506</v>
      </c>
      <c r="B1142" s="276">
        <v>5171</v>
      </c>
      <c r="C1142" s="276">
        <v>4374</v>
      </c>
      <c r="D1142" s="86"/>
      <c r="E1142" s="86">
        <v>13305</v>
      </c>
      <c r="F1142" s="268" t="s">
        <v>905</v>
      </c>
      <c r="G1142" s="51"/>
      <c r="H1142" s="453"/>
      <c r="I1142" s="453"/>
      <c r="J1142" s="90"/>
      <c r="K1142" s="432"/>
      <c r="L1142" s="432">
        <v>25</v>
      </c>
    </row>
    <row r="1143" spans="1:12" ht="12.75">
      <c r="A1143" s="16">
        <v>506</v>
      </c>
      <c r="B1143" s="276">
        <v>5171</v>
      </c>
      <c r="C1143" s="276">
        <v>4374</v>
      </c>
      <c r="D1143" s="86"/>
      <c r="E1143" s="86"/>
      <c r="F1143" s="268" t="s">
        <v>906</v>
      </c>
      <c r="G1143" s="51"/>
      <c r="H1143" s="453"/>
      <c r="I1143" s="453"/>
      <c r="J1143" s="90"/>
      <c r="K1143" s="432"/>
      <c r="L1143" s="432">
        <v>14</v>
      </c>
    </row>
    <row r="1144" spans="1:12" ht="12.75">
      <c r="A1144" s="55">
        <v>506</v>
      </c>
      <c r="B1144" s="276"/>
      <c r="C1144" s="276"/>
      <c r="D1144" s="86"/>
      <c r="E1144" s="86"/>
      <c r="F1144" s="62" t="s">
        <v>72</v>
      </c>
      <c r="G1144" s="91">
        <f>G1112</f>
        <v>22</v>
      </c>
      <c r="H1144" s="433">
        <f>H1112</f>
        <v>22.159</v>
      </c>
      <c r="I1144" s="433">
        <f>I1112+I1113+I1114+I1115</f>
        <v>369</v>
      </c>
      <c r="J1144" s="91">
        <f>SUM(J1117:J1138)</f>
        <v>62</v>
      </c>
      <c r="K1144" s="433">
        <f>SUM(K1117:K1138)</f>
        <v>61.416000000000004</v>
      </c>
      <c r="L1144" s="433">
        <f>SUM(L1116:L1143)</f>
        <v>446</v>
      </c>
    </row>
    <row r="1145" spans="1:12" ht="1.5" customHeight="1">
      <c r="A1145" s="55"/>
      <c r="B1145" s="276"/>
      <c r="C1145" s="276"/>
      <c r="D1145" s="86"/>
      <c r="E1145" s="86"/>
      <c r="F1145" s="35"/>
      <c r="G1145" s="90"/>
      <c r="H1145" s="432"/>
      <c r="I1145" s="432"/>
      <c r="J1145" s="142"/>
      <c r="K1145" s="433"/>
      <c r="L1145" s="432"/>
    </row>
    <row r="1146" spans="1:10" ht="13.5" customHeight="1">
      <c r="A1146" s="16">
        <v>513</v>
      </c>
      <c r="B1146" s="276">
        <v>2111</v>
      </c>
      <c r="C1146" s="276">
        <v>4373</v>
      </c>
      <c r="D1146" s="86"/>
      <c r="E1146" s="86"/>
      <c r="F1146" s="119" t="s">
        <v>287</v>
      </c>
      <c r="G1146" s="141">
        <v>558</v>
      </c>
      <c r="H1146" s="466">
        <v>386.22</v>
      </c>
      <c r="I1146" s="466">
        <v>324</v>
      </c>
      <c r="J1146" s="151"/>
    </row>
    <row r="1147" spans="1:10" ht="13.5" customHeight="1">
      <c r="A1147" s="16">
        <v>513</v>
      </c>
      <c r="B1147" s="276">
        <v>2111</v>
      </c>
      <c r="C1147" s="276">
        <v>4373</v>
      </c>
      <c r="D1147" s="86"/>
      <c r="E1147" s="86"/>
      <c r="F1147" s="37" t="s">
        <v>1013</v>
      </c>
      <c r="G1147" s="141">
        <v>1</v>
      </c>
      <c r="H1147" s="466">
        <v>0.1</v>
      </c>
      <c r="I1147" s="466">
        <v>0</v>
      </c>
      <c r="J1147" s="151"/>
    </row>
    <row r="1148" spans="1:10" ht="13.5" customHeight="1">
      <c r="A1148" s="16">
        <v>513</v>
      </c>
      <c r="B1148" s="276">
        <v>2132</v>
      </c>
      <c r="C1148" s="276">
        <v>4373</v>
      </c>
      <c r="D1148" s="86"/>
      <c r="E1148" s="86"/>
      <c r="F1148" s="37" t="s">
        <v>881</v>
      </c>
      <c r="G1148" s="141">
        <v>147</v>
      </c>
      <c r="H1148" s="466">
        <v>92.6</v>
      </c>
      <c r="I1148" s="466">
        <v>45</v>
      </c>
      <c r="J1148" s="151"/>
    </row>
    <row r="1149" spans="1:12" ht="12.75">
      <c r="A1149" s="16">
        <v>513</v>
      </c>
      <c r="B1149" s="276">
        <v>5011</v>
      </c>
      <c r="C1149" s="276">
        <v>4373</v>
      </c>
      <c r="D1149" s="86"/>
      <c r="E1149" s="86"/>
      <c r="F1149" s="37" t="s">
        <v>709</v>
      </c>
      <c r="G1149" s="51"/>
      <c r="H1149" s="453"/>
      <c r="I1149" s="453"/>
      <c r="J1149" s="141">
        <v>313</v>
      </c>
      <c r="K1149" s="432">
        <v>309.771</v>
      </c>
      <c r="L1149" s="432">
        <v>126</v>
      </c>
    </row>
    <row r="1150" spans="1:12" ht="12.75">
      <c r="A1150" s="16">
        <v>513</v>
      </c>
      <c r="B1150" s="276">
        <v>5021</v>
      </c>
      <c r="C1150" s="276">
        <v>4373</v>
      </c>
      <c r="D1150" s="86"/>
      <c r="E1150" s="86"/>
      <c r="F1150" s="37" t="s">
        <v>710</v>
      </c>
      <c r="G1150" s="51"/>
      <c r="H1150" s="453"/>
      <c r="I1150" s="453"/>
      <c r="J1150" s="141">
        <v>58</v>
      </c>
      <c r="K1150" s="432">
        <v>51.03</v>
      </c>
      <c r="L1150" s="432">
        <v>16</v>
      </c>
    </row>
    <row r="1151" spans="1:12" ht="12.75">
      <c r="A1151" s="16">
        <v>513</v>
      </c>
      <c r="B1151" s="276">
        <v>5031</v>
      </c>
      <c r="C1151" s="276">
        <v>4373</v>
      </c>
      <c r="D1151" s="86"/>
      <c r="E1151" s="86"/>
      <c r="F1151" s="37" t="s">
        <v>80</v>
      </c>
      <c r="G1151" s="51"/>
      <c r="H1151" s="453"/>
      <c r="I1151" s="453"/>
      <c r="J1151" s="141">
        <v>96</v>
      </c>
      <c r="K1151" s="432">
        <v>90.199</v>
      </c>
      <c r="L1151" s="432">
        <v>35</v>
      </c>
    </row>
    <row r="1152" spans="1:12" ht="12.75">
      <c r="A1152" s="16">
        <v>513</v>
      </c>
      <c r="B1152" s="276">
        <v>5032</v>
      </c>
      <c r="C1152" s="276">
        <v>4373</v>
      </c>
      <c r="D1152" s="86"/>
      <c r="E1152" s="86"/>
      <c r="F1152" s="37" t="s">
        <v>81</v>
      </c>
      <c r="G1152" s="51"/>
      <c r="H1152" s="453"/>
      <c r="I1152" s="453"/>
      <c r="J1152" s="141">
        <v>35</v>
      </c>
      <c r="K1152" s="432">
        <v>32.472</v>
      </c>
      <c r="L1152" s="432">
        <v>12</v>
      </c>
    </row>
    <row r="1153" spans="1:12" ht="12.75">
      <c r="A1153" s="16">
        <v>513</v>
      </c>
      <c r="B1153" s="276">
        <v>5137</v>
      </c>
      <c r="C1153" s="276">
        <v>4373</v>
      </c>
      <c r="D1153" s="86"/>
      <c r="E1153" s="86"/>
      <c r="F1153" s="37" t="s">
        <v>802</v>
      </c>
      <c r="G1153" s="51"/>
      <c r="H1153" s="453"/>
      <c r="I1153" s="453"/>
      <c r="J1153" s="141">
        <v>40</v>
      </c>
      <c r="K1153" s="432">
        <v>25.362</v>
      </c>
      <c r="L1153" s="432">
        <v>39</v>
      </c>
    </row>
    <row r="1154" spans="1:12" ht="12.75">
      <c r="A1154" s="16">
        <v>513</v>
      </c>
      <c r="B1154" s="276">
        <v>5139</v>
      </c>
      <c r="C1154" s="276">
        <v>4373</v>
      </c>
      <c r="D1154" s="86"/>
      <c r="E1154" s="86"/>
      <c r="F1154" s="37" t="s">
        <v>609</v>
      </c>
      <c r="G1154" s="51"/>
      <c r="H1154" s="453"/>
      <c r="I1154" s="453"/>
      <c r="J1154" s="141">
        <v>18</v>
      </c>
      <c r="K1154" s="432">
        <v>15.605</v>
      </c>
      <c r="L1154" s="432">
        <v>9</v>
      </c>
    </row>
    <row r="1155" spans="1:12" ht="12.75">
      <c r="A1155" s="16">
        <v>513</v>
      </c>
      <c r="B1155" s="276">
        <v>5151</v>
      </c>
      <c r="C1155" s="276">
        <v>4373</v>
      </c>
      <c r="D1155" s="86"/>
      <c r="E1155" s="86"/>
      <c r="F1155" s="37" t="s">
        <v>736</v>
      </c>
      <c r="G1155" s="51"/>
      <c r="H1155" s="453"/>
      <c r="I1155" s="453"/>
      <c r="J1155" s="141">
        <v>26</v>
      </c>
      <c r="K1155" s="432">
        <v>16.413</v>
      </c>
      <c r="L1155" s="432">
        <v>13</v>
      </c>
    </row>
    <row r="1156" spans="1:13" ht="12.75">
      <c r="A1156" s="16">
        <v>513</v>
      </c>
      <c r="B1156" s="276">
        <v>5153</v>
      </c>
      <c r="C1156" s="276">
        <v>4373</v>
      </c>
      <c r="D1156" s="86"/>
      <c r="E1156" s="86"/>
      <c r="F1156" s="37" t="s">
        <v>737</v>
      </c>
      <c r="G1156" s="51"/>
      <c r="H1156" s="453"/>
      <c r="I1156" s="453"/>
      <c r="J1156" s="141">
        <v>213</v>
      </c>
      <c r="K1156" s="432">
        <v>141.377</v>
      </c>
      <c r="L1156" s="432">
        <v>69</v>
      </c>
      <c r="M1156" s="7"/>
    </row>
    <row r="1157" spans="1:12" ht="12.75">
      <c r="A1157" s="16">
        <v>513</v>
      </c>
      <c r="B1157" s="276">
        <v>5154</v>
      </c>
      <c r="C1157" s="276">
        <v>4373</v>
      </c>
      <c r="D1157" s="86"/>
      <c r="E1157" s="86"/>
      <c r="F1157" s="37" t="s">
        <v>738</v>
      </c>
      <c r="G1157" s="51"/>
      <c r="H1157" s="453"/>
      <c r="I1157" s="453"/>
      <c r="J1157" s="141">
        <v>26</v>
      </c>
      <c r="K1157" s="432">
        <v>11.756</v>
      </c>
      <c r="L1157" s="432">
        <v>10</v>
      </c>
    </row>
    <row r="1158" spans="1:12" ht="12.75">
      <c r="A1158" s="16">
        <v>513</v>
      </c>
      <c r="B1158" s="276">
        <v>5156</v>
      </c>
      <c r="C1158" s="276">
        <v>4373</v>
      </c>
      <c r="D1158" s="86"/>
      <c r="E1158" s="86"/>
      <c r="F1158" s="37" t="s">
        <v>378</v>
      </c>
      <c r="G1158" s="51"/>
      <c r="H1158" s="453"/>
      <c r="I1158" s="453"/>
      <c r="J1158" s="141">
        <v>1</v>
      </c>
      <c r="K1158" s="432">
        <v>0</v>
      </c>
      <c r="L1158" s="432">
        <v>0</v>
      </c>
    </row>
    <row r="1159" spans="1:12" ht="12.75">
      <c r="A1159" s="16">
        <v>513</v>
      </c>
      <c r="B1159" s="276">
        <v>5162</v>
      </c>
      <c r="C1159" s="276">
        <v>4373</v>
      </c>
      <c r="D1159" s="86"/>
      <c r="E1159" s="86"/>
      <c r="F1159" s="37" t="s">
        <v>835</v>
      </c>
      <c r="G1159" s="51"/>
      <c r="H1159" s="453"/>
      <c r="I1159" s="453"/>
      <c r="J1159" s="141">
        <v>15</v>
      </c>
      <c r="K1159" s="432">
        <v>12.222</v>
      </c>
      <c r="L1159" s="432">
        <v>6</v>
      </c>
    </row>
    <row r="1160" spans="1:12" ht="12.75">
      <c r="A1160" s="16">
        <v>513</v>
      </c>
      <c r="B1160" s="276">
        <v>5167</v>
      </c>
      <c r="C1160" s="276">
        <v>4373</v>
      </c>
      <c r="D1160" s="86"/>
      <c r="E1160" s="86"/>
      <c r="F1160" s="37" t="s">
        <v>262</v>
      </c>
      <c r="G1160" s="51"/>
      <c r="H1160" s="453"/>
      <c r="I1160" s="453"/>
      <c r="J1160" s="141">
        <v>4</v>
      </c>
      <c r="K1160" s="432">
        <v>0</v>
      </c>
      <c r="L1160" s="432">
        <v>0</v>
      </c>
    </row>
    <row r="1161" spans="1:12" ht="12.75">
      <c r="A1161" s="16">
        <v>513</v>
      </c>
      <c r="B1161" s="276">
        <v>5169</v>
      </c>
      <c r="C1161" s="276">
        <v>4373</v>
      </c>
      <c r="D1161" s="86"/>
      <c r="E1161" s="86"/>
      <c r="F1161" s="37" t="s">
        <v>729</v>
      </c>
      <c r="G1161" s="51"/>
      <c r="H1161" s="453"/>
      <c r="I1161" s="453"/>
      <c r="J1161" s="141">
        <v>15</v>
      </c>
      <c r="K1161" s="432">
        <v>5.449</v>
      </c>
      <c r="L1161" s="432">
        <v>6</v>
      </c>
    </row>
    <row r="1162" spans="1:12" ht="12.75">
      <c r="A1162" s="16">
        <v>513</v>
      </c>
      <c r="B1162" s="276">
        <v>5171</v>
      </c>
      <c r="C1162" s="276">
        <v>4373</v>
      </c>
      <c r="D1162" s="86"/>
      <c r="E1162" s="86"/>
      <c r="F1162" s="37" t="s">
        <v>735</v>
      </c>
      <c r="G1162" s="51"/>
      <c r="H1162" s="453"/>
      <c r="I1162" s="453"/>
      <c r="J1162" s="141">
        <v>23</v>
      </c>
      <c r="K1162" s="432">
        <v>22.04</v>
      </c>
      <c r="L1162" s="432">
        <v>112</v>
      </c>
    </row>
    <row r="1163" spans="1:12" ht="12.75">
      <c r="A1163" s="55">
        <v>513</v>
      </c>
      <c r="B1163" s="276"/>
      <c r="C1163" s="276"/>
      <c r="D1163" s="86"/>
      <c r="E1163" s="86"/>
      <c r="F1163" s="35" t="s">
        <v>83</v>
      </c>
      <c r="G1163" s="91">
        <f>SUM(G1146:G1162)</f>
        <v>706</v>
      </c>
      <c r="H1163" s="434">
        <f>SUM(H1146:H1148)</f>
        <v>478.9200000000001</v>
      </c>
      <c r="I1163" s="434">
        <f>SUM(I1146:I1148)</f>
        <v>369</v>
      </c>
      <c r="J1163" s="173">
        <f>SUM(J1149:J1162)</f>
        <v>883</v>
      </c>
      <c r="K1163" s="433">
        <f>SUM(K1149:K1162)</f>
        <v>733.6959999999999</v>
      </c>
      <c r="L1163" s="433">
        <f>SUM(L1149:L1162)</f>
        <v>453</v>
      </c>
    </row>
    <row r="1164" spans="1:12" ht="2.25" customHeight="1">
      <c r="A1164" s="55"/>
      <c r="B1164" s="276"/>
      <c r="C1164" s="276"/>
      <c r="D1164" s="86"/>
      <c r="E1164" s="86"/>
      <c r="F1164" s="35"/>
      <c r="G1164" s="142"/>
      <c r="H1164" s="462"/>
      <c r="I1164" s="462"/>
      <c r="J1164" s="142"/>
      <c r="K1164" s="433"/>
      <c r="L1164" s="432"/>
    </row>
    <row r="1165" spans="1:10" ht="12.75">
      <c r="A1165" s="54">
        <v>514</v>
      </c>
      <c r="B1165" s="304">
        <v>2111</v>
      </c>
      <c r="C1165" s="304">
        <v>4374</v>
      </c>
      <c r="D1165" s="197"/>
      <c r="E1165" s="197"/>
      <c r="F1165" s="119" t="s">
        <v>287</v>
      </c>
      <c r="G1165" s="141">
        <v>618</v>
      </c>
      <c r="H1165" s="466">
        <v>358.648</v>
      </c>
      <c r="I1165" s="466">
        <v>927</v>
      </c>
      <c r="J1165" s="147"/>
    </row>
    <row r="1166" spans="1:10" ht="12.75">
      <c r="A1166" s="54">
        <v>514</v>
      </c>
      <c r="B1166" s="304">
        <v>2111</v>
      </c>
      <c r="C1166" s="304">
        <v>4374</v>
      </c>
      <c r="D1166" s="197"/>
      <c r="E1166" s="197"/>
      <c r="F1166" s="42" t="s">
        <v>1013</v>
      </c>
      <c r="G1166" s="141">
        <v>4</v>
      </c>
      <c r="H1166" s="466">
        <v>4.951</v>
      </c>
      <c r="I1166" s="466">
        <v>4</v>
      </c>
      <c r="J1166" s="147"/>
    </row>
    <row r="1167" spans="1:10" ht="12.75">
      <c r="A1167" s="54">
        <v>514</v>
      </c>
      <c r="B1167" s="304">
        <v>2132</v>
      </c>
      <c r="C1167" s="304">
        <v>4374</v>
      </c>
      <c r="D1167" s="197"/>
      <c r="E1167" s="197"/>
      <c r="F1167" s="42" t="s">
        <v>881</v>
      </c>
      <c r="G1167" s="141">
        <v>87</v>
      </c>
      <c r="H1167" s="466">
        <v>96.573</v>
      </c>
      <c r="I1167" s="466">
        <v>171</v>
      </c>
      <c r="J1167" s="147"/>
    </row>
    <row r="1168" spans="1:12" ht="12.75">
      <c r="A1168" s="54">
        <v>514</v>
      </c>
      <c r="B1168" s="304">
        <v>5011</v>
      </c>
      <c r="C1168" s="304">
        <v>4374</v>
      </c>
      <c r="D1168" s="197"/>
      <c r="E1168" s="197"/>
      <c r="F1168" s="42" t="s">
        <v>709</v>
      </c>
      <c r="G1168" s="232"/>
      <c r="H1168" s="456"/>
      <c r="I1168" s="456"/>
      <c r="J1168" s="141">
        <v>323</v>
      </c>
      <c r="K1168" s="432">
        <v>309.772</v>
      </c>
      <c r="L1168" s="432">
        <v>507</v>
      </c>
    </row>
    <row r="1169" spans="1:12" ht="12.75">
      <c r="A1169" s="54">
        <v>514</v>
      </c>
      <c r="B1169" s="304">
        <v>5021</v>
      </c>
      <c r="C1169" s="304">
        <v>4374</v>
      </c>
      <c r="D1169" s="197"/>
      <c r="E1169" s="197"/>
      <c r="F1169" s="37" t="s">
        <v>710</v>
      </c>
      <c r="G1169" s="232"/>
      <c r="H1169" s="456"/>
      <c r="I1169" s="456"/>
      <c r="J1169" s="141">
        <v>20</v>
      </c>
      <c r="K1169" s="432">
        <v>17.01</v>
      </c>
      <c r="L1169" s="432">
        <v>67</v>
      </c>
    </row>
    <row r="1170" spans="1:12" ht="12.75">
      <c r="A1170" s="54">
        <v>514</v>
      </c>
      <c r="B1170" s="304">
        <v>5031</v>
      </c>
      <c r="C1170" s="304">
        <v>4374</v>
      </c>
      <c r="D1170" s="197"/>
      <c r="E1170" s="197"/>
      <c r="F1170" s="37" t="s">
        <v>223</v>
      </c>
      <c r="G1170" s="232"/>
      <c r="H1170" s="456"/>
      <c r="I1170" s="456"/>
      <c r="J1170" s="141">
        <v>85</v>
      </c>
      <c r="K1170" s="432">
        <v>81.701</v>
      </c>
      <c r="L1170" s="432">
        <v>141</v>
      </c>
    </row>
    <row r="1171" spans="1:12" ht="12.75">
      <c r="A1171" s="54">
        <v>514</v>
      </c>
      <c r="B1171" s="304">
        <v>5032</v>
      </c>
      <c r="C1171" s="304">
        <v>4374</v>
      </c>
      <c r="D1171" s="197"/>
      <c r="E1171" s="197"/>
      <c r="F1171" s="37" t="s">
        <v>720</v>
      </c>
      <c r="G1171" s="232"/>
      <c r="H1171" s="456"/>
      <c r="I1171" s="456"/>
      <c r="J1171" s="141">
        <v>31</v>
      </c>
      <c r="K1171" s="432">
        <v>29.409</v>
      </c>
      <c r="L1171" s="432">
        <v>50</v>
      </c>
    </row>
    <row r="1172" spans="1:12" ht="12.75">
      <c r="A1172" s="54">
        <v>514</v>
      </c>
      <c r="B1172" s="304">
        <v>5133</v>
      </c>
      <c r="C1172" s="304">
        <v>4374</v>
      </c>
      <c r="D1172" s="197"/>
      <c r="E1172" s="197"/>
      <c r="F1172" s="42" t="s">
        <v>518</v>
      </c>
      <c r="G1172" s="232"/>
      <c r="H1172" s="456"/>
      <c r="I1172" s="456"/>
      <c r="J1172" s="141">
        <v>1</v>
      </c>
      <c r="K1172" s="432">
        <v>0.392</v>
      </c>
      <c r="L1172" s="432">
        <v>0</v>
      </c>
    </row>
    <row r="1173" spans="1:12" ht="12.75">
      <c r="A1173" s="54">
        <v>514</v>
      </c>
      <c r="B1173" s="304">
        <v>5137</v>
      </c>
      <c r="C1173" s="304">
        <v>4374</v>
      </c>
      <c r="D1173" s="197"/>
      <c r="E1173" s="197"/>
      <c r="F1173" s="42" t="s">
        <v>802</v>
      </c>
      <c r="G1173" s="232"/>
      <c r="H1173" s="456"/>
      <c r="I1173" s="456"/>
      <c r="J1173" s="141">
        <v>45</v>
      </c>
      <c r="K1173" s="432">
        <v>38.302</v>
      </c>
      <c r="L1173" s="432">
        <v>48</v>
      </c>
    </row>
    <row r="1174" spans="1:12" ht="12.75">
      <c r="A1174" s="54">
        <v>514</v>
      </c>
      <c r="B1174" s="304">
        <v>5139</v>
      </c>
      <c r="C1174" s="304">
        <v>4374</v>
      </c>
      <c r="D1174" s="197"/>
      <c r="E1174" s="197"/>
      <c r="F1174" s="42" t="s">
        <v>609</v>
      </c>
      <c r="G1174" s="232"/>
      <c r="H1174" s="456"/>
      <c r="I1174" s="456"/>
      <c r="J1174" s="141">
        <v>23</v>
      </c>
      <c r="K1174" s="432">
        <v>17.665</v>
      </c>
      <c r="L1174" s="432">
        <v>27</v>
      </c>
    </row>
    <row r="1175" spans="1:12" ht="12.75">
      <c r="A1175" s="54">
        <v>514</v>
      </c>
      <c r="B1175" s="304">
        <v>5151</v>
      </c>
      <c r="C1175" s="304">
        <v>4374</v>
      </c>
      <c r="D1175" s="197"/>
      <c r="E1175" s="197"/>
      <c r="F1175" s="42" t="s">
        <v>736</v>
      </c>
      <c r="G1175" s="232"/>
      <c r="H1175" s="456"/>
      <c r="I1175" s="456"/>
      <c r="J1175" s="141">
        <v>21</v>
      </c>
      <c r="K1175" s="432">
        <v>18.933</v>
      </c>
      <c r="L1175" s="432">
        <v>42</v>
      </c>
    </row>
    <row r="1176" spans="1:12" ht="12.75">
      <c r="A1176" s="54">
        <v>514</v>
      </c>
      <c r="B1176" s="304">
        <v>5153</v>
      </c>
      <c r="C1176" s="304">
        <v>4374</v>
      </c>
      <c r="D1176" s="197"/>
      <c r="E1176" s="197"/>
      <c r="F1176" s="42" t="s">
        <v>737</v>
      </c>
      <c r="G1176" s="232"/>
      <c r="H1176" s="456"/>
      <c r="I1176" s="456"/>
      <c r="J1176" s="141">
        <v>0</v>
      </c>
      <c r="K1176" s="432">
        <v>0</v>
      </c>
      <c r="L1176" s="432">
        <v>103</v>
      </c>
    </row>
    <row r="1177" spans="1:12" ht="12.75">
      <c r="A1177" s="54">
        <v>514</v>
      </c>
      <c r="B1177" s="304">
        <v>5154</v>
      </c>
      <c r="C1177" s="304">
        <v>4374</v>
      </c>
      <c r="D1177" s="197"/>
      <c r="E1177" s="197"/>
      <c r="F1177" s="42" t="s">
        <v>938</v>
      </c>
      <c r="G1177" s="232"/>
      <c r="H1177" s="456"/>
      <c r="I1177" s="456"/>
      <c r="J1177" s="141">
        <v>150</v>
      </c>
      <c r="K1177" s="432">
        <v>107.074</v>
      </c>
      <c r="L1177" s="432">
        <v>165</v>
      </c>
    </row>
    <row r="1178" spans="1:12" ht="12.75">
      <c r="A1178" s="54">
        <v>514</v>
      </c>
      <c r="B1178" s="304">
        <v>5156</v>
      </c>
      <c r="C1178" s="304">
        <v>4374</v>
      </c>
      <c r="D1178" s="197"/>
      <c r="E1178" s="197"/>
      <c r="F1178" s="42" t="s">
        <v>378</v>
      </c>
      <c r="G1178" s="232"/>
      <c r="H1178" s="456"/>
      <c r="I1178" s="456"/>
      <c r="J1178" s="141">
        <v>0</v>
      </c>
      <c r="K1178" s="432">
        <v>0</v>
      </c>
      <c r="L1178" s="432">
        <v>0</v>
      </c>
    </row>
    <row r="1179" spans="1:12" ht="12.75">
      <c r="A1179" s="54">
        <v>514</v>
      </c>
      <c r="B1179" s="304">
        <v>5161</v>
      </c>
      <c r="C1179" s="304">
        <v>4374</v>
      </c>
      <c r="D1179" s="197"/>
      <c r="E1179" s="197"/>
      <c r="F1179" s="42" t="s">
        <v>433</v>
      </c>
      <c r="G1179" s="232"/>
      <c r="H1179" s="456"/>
      <c r="I1179" s="456"/>
      <c r="J1179" s="141">
        <v>1</v>
      </c>
      <c r="K1179" s="432">
        <v>0.136</v>
      </c>
      <c r="L1179" s="432">
        <v>1</v>
      </c>
    </row>
    <row r="1180" spans="1:12" ht="12.75">
      <c r="A1180" s="54">
        <v>514</v>
      </c>
      <c r="B1180" s="304">
        <v>5162</v>
      </c>
      <c r="C1180" s="304">
        <v>4374</v>
      </c>
      <c r="D1180" s="197"/>
      <c r="E1180" s="197"/>
      <c r="F1180" s="42" t="s">
        <v>622</v>
      </c>
      <c r="G1180" s="232"/>
      <c r="H1180" s="456"/>
      <c r="I1180" s="456"/>
      <c r="J1180" s="141">
        <v>15</v>
      </c>
      <c r="K1180" s="432">
        <v>13.582</v>
      </c>
      <c r="L1180" s="432">
        <v>22</v>
      </c>
    </row>
    <row r="1181" spans="1:12" ht="12.75">
      <c r="A1181" s="54">
        <v>514</v>
      </c>
      <c r="B1181" s="304">
        <v>5167</v>
      </c>
      <c r="C1181" s="304">
        <v>4374</v>
      </c>
      <c r="D1181" s="197"/>
      <c r="E1181" s="197"/>
      <c r="F1181" s="42" t="s">
        <v>262</v>
      </c>
      <c r="G1181" s="232"/>
      <c r="H1181" s="456"/>
      <c r="I1181" s="456"/>
      <c r="J1181" s="141">
        <v>4</v>
      </c>
      <c r="K1181" s="432">
        <v>0</v>
      </c>
      <c r="L1181" s="432">
        <v>5</v>
      </c>
    </row>
    <row r="1182" spans="1:12" ht="12.75">
      <c r="A1182" s="54">
        <v>514</v>
      </c>
      <c r="B1182" s="304">
        <v>5169</v>
      </c>
      <c r="C1182" s="304">
        <v>4374</v>
      </c>
      <c r="D1182" s="197"/>
      <c r="E1182" s="197"/>
      <c r="F1182" s="42" t="s">
        <v>729</v>
      </c>
      <c r="G1182" s="232"/>
      <c r="H1182" s="456"/>
      <c r="I1182" s="456"/>
      <c r="J1182" s="141">
        <v>15</v>
      </c>
      <c r="K1182" s="432">
        <v>4.279</v>
      </c>
      <c r="L1182" s="432">
        <v>15</v>
      </c>
    </row>
    <row r="1183" spans="1:12" ht="12.75">
      <c r="A1183" s="54">
        <v>514</v>
      </c>
      <c r="B1183" s="304">
        <v>5171</v>
      </c>
      <c r="C1183" s="304">
        <v>4374</v>
      </c>
      <c r="D1183" s="197"/>
      <c r="E1183" s="197"/>
      <c r="F1183" s="42" t="s">
        <v>735</v>
      </c>
      <c r="G1183" s="232"/>
      <c r="H1183" s="456"/>
      <c r="I1183" s="456"/>
      <c r="J1183" s="141">
        <v>107</v>
      </c>
      <c r="K1183" s="432">
        <v>19.882</v>
      </c>
      <c r="L1183" s="432">
        <v>115</v>
      </c>
    </row>
    <row r="1184" spans="1:12" ht="12.75" customHeight="1">
      <c r="A1184" s="53">
        <v>514</v>
      </c>
      <c r="B1184" s="304"/>
      <c r="C1184" s="304"/>
      <c r="D1184" s="197"/>
      <c r="E1184" s="197"/>
      <c r="F1184" s="102" t="s">
        <v>84</v>
      </c>
      <c r="G1184" s="91">
        <f>SUM(G1165:G1183)</f>
        <v>709</v>
      </c>
      <c r="H1184" s="433">
        <f>SUM(H1165:H1167)</f>
        <v>460.172</v>
      </c>
      <c r="I1184" s="433">
        <f>SUM(I1165:I1167)</f>
        <v>1102</v>
      </c>
      <c r="J1184" s="91">
        <f>SUM(J1168:J1183)</f>
        <v>841</v>
      </c>
      <c r="K1184" s="433">
        <f>SUM(K1168:K1183)</f>
        <v>658.1369999999998</v>
      </c>
      <c r="L1184" s="433">
        <f>SUM(L1168:L1183)</f>
        <v>1308</v>
      </c>
    </row>
    <row r="1185" spans="1:12" ht="2.25" customHeight="1">
      <c r="A1185" s="53"/>
      <c r="B1185" s="304"/>
      <c r="C1185" s="304"/>
      <c r="D1185" s="197"/>
      <c r="E1185" s="197"/>
      <c r="F1185" s="121"/>
      <c r="G1185" s="142"/>
      <c r="H1185" s="462"/>
      <c r="I1185" s="462"/>
      <c r="J1185" s="142"/>
      <c r="K1185" s="433"/>
      <c r="L1185" s="432"/>
    </row>
    <row r="1186" spans="1:11" ht="12.75" customHeight="1">
      <c r="A1186" s="54">
        <v>507</v>
      </c>
      <c r="B1186" s="304">
        <v>4116</v>
      </c>
      <c r="C1186" s="304"/>
      <c r="D1186" s="197"/>
      <c r="E1186" s="197">
        <v>13010</v>
      </c>
      <c r="F1186" s="230" t="s">
        <v>1049</v>
      </c>
      <c r="G1186" s="141">
        <v>24</v>
      </c>
      <c r="H1186" s="466">
        <v>24</v>
      </c>
      <c r="I1186" s="466">
        <v>96</v>
      </c>
      <c r="J1186" s="147"/>
      <c r="K1186" s="443"/>
    </row>
    <row r="1187" spans="1:12" ht="12.75" customHeight="1">
      <c r="A1187" s="292">
        <v>507</v>
      </c>
      <c r="B1187" s="304">
        <v>5169</v>
      </c>
      <c r="C1187" s="304">
        <v>4399</v>
      </c>
      <c r="D1187" s="197"/>
      <c r="E1187" s="197">
        <v>13010</v>
      </c>
      <c r="F1187" s="125" t="s">
        <v>1046</v>
      </c>
      <c r="G1187" s="147"/>
      <c r="H1187" s="457"/>
      <c r="I1187" s="457"/>
      <c r="J1187" s="141">
        <v>572</v>
      </c>
      <c r="K1187" s="432">
        <v>27.925</v>
      </c>
      <c r="L1187" s="432">
        <v>86</v>
      </c>
    </row>
    <row r="1188" spans="1:12" ht="12.75" customHeight="1">
      <c r="A1188" s="292">
        <v>507</v>
      </c>
      <c r="B1188" s="304">
        <v>5175</v>
      </c>
      <c r="C1188" s="304">
        <v>4399</v>
      </c>
      <c r="D1188" s="197"/>
      <c r="E1188" s="197">
        <v>13010</v>
      </c>
      <c r="F1188" s="125" t="s">
        <v>251</v>
      </c>
      <c r="G1188" s="147"/>
      <c r="H1188" s="457"/>
      <c r="I1188" s="457"/>
      <c r="J1188" s="141">
        <v>10</v>
      </c>
      <c r="K1188" s="432">
        <v>0</v>
      </c>
      <c r="L1188" s="432">
        <v>10</v>
      </c>
    </row>
    <row r="1189" spans="1:12" ht="12.75" customHeight="1">
      <c r="A1189" s="292">
        <v>507</v>
      </c>
      <c r="B1189" s="304">
        <v>5364</v>
      </c>
      <c r="C1189" s="304">
        <v>6402</v>
      </c>
      <c r="D1189" s="197"/>
      <c r="E1189" s="197">
        <v>13010</v>
      </c>
      <c r="F1189" s="125" t="s">
        <v>320</v>
      </c>
      <c r="G1189" s="147"/>
      <c r="H1189" s="457"/>
      <c r="I1189" s="457"/>
      <c r="J1189" s="141">
        <v>952</v>
      </c>
      <c r="K1189" s="432">
        <v>952</v>
      </c>
      <c r="L1189" s="432">
        <v>0</v>
      </c>
    </row>
    <row r="1190" spans="1:12" ht="12.75" customHeight="1">
      <c r="A1190" s="53">
        <v>507</v>
      </c>
      <c r="B1190" s="304"/>
      <c r="C1190" s="304"/>
      <c r="D1190" s="197"/>
      <c r="E1190" s="197"/>
      <c r="F1190" s="35" t="s">
        <v>986</v>
      </c>
      <c r="G1190" s="91">
        <f>SUM(G1186:G1187)</f>
        <v>24</v>
      </c>
      <c r="H1190" s="433">
        <f>SUM(H1186)</f>
        <v>24</v>
      </c>
      <c r="I1190" s="433">
        <f>SUM(I1186)</f>
        <v>96</v>
      </c>
      <c r="J1190" s="91">
        <f>SUM(J1187:J1189)</f>
        <v>1534</v>
      </c>
      <c r="K1190" s="433">
        <f>SUM(K1187:K1189)</f>
        <v>979.925</v>
      </c>
      <c r="L1190" s="433">
        <f>SUM(L1187:L1189)</f>
        <v>96</v>
      </c>
    </row>
    <row r="1191" spans="1:12" ht="1.5" customHeight="1">
      <c r="A1191" s="53"/>
      <c r="B1191" s="304"/>
      <c r="C1191" s="304"/>
      <c r="D1191" s="197"/>
      <c r="E1191" s="197"/>
      <c r="F1191" s="35"/>
      <c r="G1191" s="142"/>
      <c r="H1191" s="462"/>
      <c r="I1191" s="462"/>
      <c r="J1191" s="142"/>
      <c r="K1191" s="433"/>
      <c r="L1191" s="432"/>
    </row>
    <row r="1192" spans="1:11" ht="12.75" customHeight="1">
      <c r="A1192" s="54">
        <v>512</v>
      </c>
      <c r="B1192" s="304">
        <v>4116</v>
      </c>
      <c r="C1192" s="304"/>
      <c r="D1192" s="197" t="s">
        <v>515</v>
      </c>
      <c r="E1192" s="197">
        <v>13233</v>
      </c>
      <c r="F1192" s="326" t="s">
        <v>548</v>
      </c>
      <c r="G1192" s="141">
        <v>96.5</v>
      </c>
      <c r="H1192" s="466">
        <v>77.498</v>
      </c>
      <c r="I1192" s="466">
        <v>0</v>
      </c>
      <c r="J1192" s="151"/>
      <c r="K1192" s="443"/>
    </row>
    <row r="1193" spans="1:11" ht="13.5" customHeight="1">
      <c r="A1193" s="54">
        <v>512</v>
      </c>
      <c r="B1193" s="304">
        <v>4116</v>
      </c>
      <c r="C1193" s="304"/>
      <c r="D1193" s="197" t="s">
        <v>516</v>
      </c>
      <c r="E1193" s="197">
        <v>13233</v>
      </c>
      <c r="F1193" s="326" t="s">
        <v>547</v>
      </c>
      <c r="G1193" s="141">
        <v>541.16</v>
      </c>
      <c r="H1193" s="466">
        <v>439.154</v>
      </c>
      <c r="I1193" s="466">
        <v>0</v>
      </c>
      <c r="J1193" s="151"/>
      <c r="K1193" s="443"/>
    </row>
    <row r="1194" spans="1:12" ht="12.75" customHeight="1">
      <c r="A1194" s="54">
        <v>512</v>
      </c>
      <c r="B1194" s="304">
        <v>5011</v>
      </c>
      <c r="C1194" s="304">
        <v>6171</v>
      </c>
      <c r="D1194" s="197" t="s">
        <v>515</v>
      </c>
      <c r="E1194" s="197">
        <v>13233</v>
      </c>
      <c r="F1194" s="125" t="s">
        <v>703</v>
      </c>
      <c r="G1194" s="151"/>
      <c r="H1194" s="463"/>
      <c r="I1194" s="463"/>
      <c r="J1194" s="141">
        <v>81.41</v>
      </c>
      <c r="K1194" s="432">
        <v>70.293</v>
      </c>
      <c r="L1194" s="432">
        <v>0</v>
      </c>
    </row>
    <row r="1195" spans="1:12" ht="12.75" customHeight="1">
      <c r="A1195" s="54">
        <v>512</v>
      </c>
      <c r="B1195" s="304">
        <v>5011</v>
      </c>
      <c r="C1195" s="304">
        <v>6171</v>
      </c>
      <c r="D1195" s="197" t="s">
        <v>516</v>
      </c>
      <c r="E1195" s="197">
        <v>13233</v>
      </c>
      <c r="F1195" s="125" t="s">
        <v>704</v>
      </c>
      <c r="G1195" s="151"/>
      <c r="H1195" s="463"/>
      <c r="I1195" s="463"/>
      <c r="J1195" s="141">
        <v>461.35</v>
      </c>
      <c r="K1195" s="432">
        <v>398.331</v>
      </c>
      <c r="L1195" s="432">
        <v>0</v>
      </c>
    </row>
    <row r="1196" spans="1:12" ht="12.75" customHeight="1">
      <c r="A1196" s="54">
        <v>512</v>
      </c>
      <c r="B1196" s="304">
        <v>5021</v>
      </c>
      <c r="C1196" s="304">
        <v>6171</v>
      </c>
      <c r="D1196" s="197" t="s">
        <v>515</v>
      </c>
      <c r="E1196" s="197">
        <v>13233</v>
      </c>
      <c r="F1196" s="125" t="s">
        <v>536</v>
      </c>
      <c r="G1196" s="151"/>
      <c r="H1196" s="463"/>
      <c r="I1196" s="463"/>
      <c r="J1196" s="141">
        <v>11.25</v>
      </c>
      <c r="K1196" s="432">
        <v>1.488</v>
      </c>
      <c r="L1196" s="432">
        <v>0</v>
      </c>
    </row>
    <row r="1197" spans="1:12" ht="12.75" customHeight="1">
      <c r="A1197" s="54">
        <v>512</v>
      </c>
      <c r="B1197" s="304">
        <v>5021</v>
      </c>
      <c r="C1197" s="304">
        <v>6171</v>
      </c>
      <c r="D1197" s="197" t="s">
        <v>516</v>
      </c>
      <c r="E1197" s="197">
        <v>13233</v>
      </c>
      <c r="F1197" s="63" t="s">
        <v>537</v>
      </c>
      <c r="G1197" s="151"/>
      <c r="H1197" s="463"/>
      <c r="I1197" s="463"/>
      <c r="J1197" s="141">
        <v>66.41</v>
      </c>
      <c r="K1197" s="432">
        <v>8.432</v>
      </c>
      <c r="L1197" s="432">
        <v>0</v>
      </c>
    </row>
    <row r="1198" spans="1:12" ht="12.75" customHeight="1">
      <c r="A1198" s="54">
        <v>512</v>
      </c>
      <c r="B1198" s="304">
        <v>5031</v>
      </c>
      <c r="C1198" s="304">
        <v>6171</v>
      </c>
      <c r="D1198" s="197" t="s">
        <v>515</v>
      </c>
      <c r="E1198" s="197">
        <v>13233</v>
      </c>
      <c r="F1198" s="37" t="s">
        <v>519</v>
      </c>
      <c r="G1198" s="151"/>
      <c r="H1198" s="463"/>
      <c r="I1198" s="463"/>
      <c r="J1198" s="141">
        <v>18.13</v>
      </c>
      <c r="K1198" s="432">
        <v>17.574</v>
      </c>
      <c r="L1198" s="432">
        <v>0</v>
      </c>
    </row>
    <row r="1199" spans="1:12" ht="12.75" customHeight="1">
      <c r="A1199" s="54">
        <v>512</v>
      </c>
      <c r="B1199" s="304">
        <v>5031</v>
      </c>
      <c r="C1199" s="304">
        <v>6171</v>
      </c>
      <c r="D1199" s="197" t="s">
        <v>516</v>
      </c>
      <c r="E1199" s="197">
        <v>13233</v>
      </c>
      <c r="F1199" s="37" t="s">
        <v>544</v>
      </c>
      <c r="G1199" s="151"/>
      <c r="H1199" s="463"/>
      <c r="I1199" s="463"/>
      <c r="J1199" s="141">
        <v>104.41</v>
      </c>
      <c r="K1199" s="432">
        <v>99.586</v>
      </c>
      <c r="L1199" s="432">
        <v>0</v>
      </c>
    </row>
    <row r="1200" spans="1:12" ht="12.75" customHeight="1">
      <c r="A1200" s="54">
        <v>512</v>
      </c>
      <c r="B1200" s="304">
        <v>5032</v>
      </c>
      <c r="C1200" s="304">
        <v>6171</v>
      </c>
      <c r="D1200" s="197" t="s">
        <v>515</v>
      </c>
      <c r="E1200" s="197">
        <v>13233</v>
      </c>
      <c r="F1200" s="37" t="s">
        <v>520</v>
      </c>
      <c r="G1200" s="151"/>
      <c r="H1200" s="463"/>
      <c r="I1200" s="463"/>
      <c r="J1200" s="141">
        <v>6.45</v>
      </c>
      <c r="K1200" s="432">
        <v>6.326</v>
      </c>
      <c r="L1200" s="432">
        <v>0</v>
      </c>
    </row>
    <row r="1201" spans="1:12" ht="12.75" customHeight="1">
      <c r="A1201" s="54">
        <v>512</v>
      </c>
      <c r="B1201" s="304">
        <v>5032</v>
      </c>
      <c r="C1201" s="304">
        <v>6171</v>
      </c>
      <c r="D1201" s="197" t="s">
        <v>516</v>
      </c>
      <c r="E1201" s="197">
        <v>13233</v>
      </c>
      <c r="F1201" s="37" t="s">
        <v>545</v>
      </c>
      <c r="G1201" s="151"/>
      <c r="H1201" s="463"/>
      <c r="I1201" s="463"/>
      <c r="J1201" s="141">
        <v>35.21</v>
      </c>
      <c r="K1201" s="432">
        <v>35.851</v>
      </c>
      <c r="L1201" s="432">
        <v>0</v>
      </c>
    </row>
    <row r="1202" spans="1:12" ht="12.75" customHeight="1">
      <c r="A1202" s="54">
        <v>512</v>
      </c>
      <c r="B1202" s="304">
        <v>5137</v>
      </c>
      <c r="C1202" s="304">
        <v>6171</v>
      </c>
      <c r="D1202" s="197" t="s">
        <v>515</v>
      </c>
      <c r="E1202" s="197">
        <v>13233</v>
      </c>
      <c r="F1202" s="37" t="s">
        <v>535</v>
      </c>
      <c r="G1202" s="151"/>
      <c r="H1202" s="463"/>
      <c r="I1202" s="463"/>
      <c r="J1202" s="141">
        <v>3.5</v>
      </c>
      <c r="K1202" s="432">
        <v>0</v>
      </c>
      <c r="L1202" s="432">
        <v>0</v>
      </c>
    </row>
    <row r="1203" spans="1:12" ht="12.75" customHeight="1">
      <c r="A1203" s="54">
        <v>512</v>
      </c>
      <c r="B1203" s="304">
        <v>5137</v>
      </c>
      <c r="C1203" s="304">
        <v>6171</v>
      </c>
      <c r="D1203" s="197" t="s">
        <v>516</v>
      </c>
      <c r="E1203" s="197">
        <v>13233</v>
      </c>
      <c r="F1203" s="37" t="s">
        <v>546</v>
      </c>
      <c r="G1203" s="151"/>
      <c r="H1203" s="463"/>
      <c r="I1203" s="463"/>
      <c r="J1203" s="141">
        <v>22.4</v>
      </c>
      <c r="K1203" s="432">
        <v>0</v>
      </c>
      <c r="L1203" s="432">
        <v>0</v>
      </c>
    </row>
    <row r="1204" spans="1:12" ht="12.75" customHeight="1">
      <c r="A1204" s="54">
        <v>512</v>
      </c>
      <c r="B1204" s="304">
        <v>5901</v>
      </c>
      <c r="C1204" s="304">
        <v>6171</v>
      </c>
      <c r="D1204" s="197" t="s">
        <v>515</v>
      </c>
      <c r="E1204" s="197">
        <v>13233</v>
      </c>
      <c r="F1204" s="63" t="s">
        <v>556</v>
      </c>
      <c r="G1204" s="151"/>
      <c r="H1204" s="463"/>
      <c r="I1204" s="463"/>
      <c r="J1204" s="141">
        <v>19.61</v>
      </c>
      <c r="K1204" s="432">
        <v>0</v>
      </c>
      <c r="L1204" s="432">
        <v>0</v>
      </c>
    </row>
    <row r="1205" spans="1:12" ht="12.75" customHeight="1">
      <c r="A1205" s="54">
        <v>512</v>
      </c>
      <c r="B1205" s="304">
        <v>5901</v>
      </c>
      <c r="C1205" s="304">
        <v>6171</v>
      </c>
      <c r="D1205" s="197" t="s">
        <v>516</v>
      </c>
      <c r="E1205" s="197">
        <v>13233</v>
      </c>
      <c r="F1205" s="63" t="s">
        <v>557</v>
      </c>
      <c r="G1205" s="151"/>
      <c r="H1205" s="463"/>
      <c r="I1205" s="463"/>
      <c r="J1205" s="141">
        <v>111.53</v>
      </c>
      <c r="K1205" s="432">
        <v>0</v>
      </c>
      <c r="L1205" s="432">
        <v>0</v>
      </c>
    </row>
    <row r="1206" spans="1:12" ht="12.75" customHeight="1">
      <c r="A1206" s="53">
        <v>512</v>
      </c>
      <c r="B1206" s="304"/>
      <c r="C1206" s="304"/>
      <c r="D1206" s="197"/>
      <c r="E1206" s="197"/>
      <c r="F1206" s="338" t="s">
        <v>437</v>
      </c>
      <c r="G1206" s="91">
        <f>SUM(G1192:G1203)</f>
        <v>637.66</v>
      </c>
      <c r="H1206" s="433">
        <f>SUM(H1192:H1193)</f>
        <v>516.652</v>
      </c>
      <c r="I1206" s="433">
        <f>SUM(I1192:I1193)</f>
        <v>0</v>
      </c>
      <c r="J1206" s="91">
        <f>SUM(J1194:J1205)</f>
        <v>941.66</v>
      </c>
      <c r="K1206" s="433">
        <f>SUM(K1194:K1205)</f>
        <v>637.8810000000001</v>
      </c>
      <c r="L1206" s="433">
        <f>SUM(L1194:L1205)</f>
        <v>0</v>
      </c>
    </row>
    <row r="1207" spans="1:12" ht="3" customHeight="1">
      <c r="A1207" s="53"/>
      <c r="B1207" s="304"/>
      <c r="C1207" s="304"/>
      <c r="D1207" s="197"/>
      <c r="E1207" s="197"/>
      <c r="F1207" s="338"/>
      <c r="G1207" s="142"/>
      <c r="H1207" s="462"/>
      <c r="I1207" s="462"/>
      <c r="J1207" s="142"/>
      <c r="K1207" s="433"/>
      <c r="L1207" s="432"/>
    </row>
    <row r="1208" spans="1:12" ht="12.75">
      <c r="A1208" s="53">
        <v>550</v>
      </c>
      <c r="B1208" s="304">
        <v>5169</v>
      </c>
      <c r="C1208" s="304">
        <v>4399</v>
      </c>
      <c r="D1208" s="197"/>
      <c r="E1208" s="197"/>
      <c r="F1208" s="121" t="s">
        <v>328</v>
      </c>
      <c r="G1208" s="151"/>
      <c r="H1208" s="463"/>
      <c r="I1208" s="463"/>
      <c r="J1208" s="142">
        <v>630</v>
      </c>
      <c r="K1208" s="433">
        <v>456.034</v>
      </c>
      <c r="L1208" s="433">
        <v>530</v>
      </c>
    </row>
    <row r="1209" spans="1:12" ht="12.75">
      <c r="A1209" s="55">
        <v>550</v>
      </c>
      <c r="B1209" s="276">
        <v>5194</v>
      </c>
      <c r="C1209" s="276">
        <v>4399</v>
      </c>
      <c r="D1209" s="86"/>
      <c r="E1209" s="86"/>
      <c r="F1209" s="61" t="s">
        <v>791</v>
      </c>
      <c r="G1209" s="51"/>
      <c r="H1209" s="453"/>
      <c r="I1209" s="453"/>
      <c r="J1209" s="142">
        <v>20</v>
      </c>
      <c r="K1209" s="433">
        <v>8.473</v>
      </c>
      <c r="L1209" s="433">
        <v>35</v>
      </c>
    </row>
    <row r="1210" spans="1:12" ht="13.5" customHeight="1" thickBot="1">
      <c r="A1210" s="55">
        <v>555</v>
      </c>
      <c r="B1210" s="276">
        <v>5221</v>
      </c>
      <c r="C1210" s="276">
        <v>4329</v>
      </c>
      <c r="D1210" s="86"/>
      <c r="E1210" s="86"/>
      <c r="F1210" s="62" t="s">
        <v>263</v>
      </c>
      <c r="G1210" s="51"/>
      <c r="H1210" s="453"/>
      <c r="I1210" s="453"/>
      <c r="J1210" s="142">
        <v>300</v>
      </c>
      <c r="K1210" s="433">
        <v>300</v>
      </c>
      <c r="L1210" s="433">
        <v>200</v>
      </c>
    </row>
    <row r="1211" spans="1:10" ht="13.5" customHeight="1" thickBot="1">
      <c r="A1211" s="4"/>
      <c r="B1211" s="303"/>
      <c r="C1211" s="303"/>
      <c r="D1211" s="165"/>
      <c r="E1211" s="165"/>
      <c r="F1211" s="24" t="s">
        <v>169</v>
      </c>
      <c r="G1211" s="51"/>
      <c r="H1211" s="453"/>
      <c r="I1211" s="453"/>
      <c r="J1211" s="151"/>
    </row>
    <row r="1212" spans="1:10" ht="13.5" customHeight="1">
      <c r="A1212" s="67">
        <v>551</v>
      </c>
      <c r="B1212" s="310">
        <v>2229</v>
      </c>
      <c r="C1212" s="310">
        <v>6409</v>
      </c>
      <c r="D1212" s="87"/>
      <c r="E1212" s="87"/>
      <c r="F1212" s="135" t="s">
        <v>425</v>
      </c>
      <c r="G1212" s="93">
        <v>27.87</v>
      </c>
      <c r="H1212" s="438">
        <v>27.874</v>
      </c>
      <c r="I1212" s="462">
        <v>0</v>
      </c>
      <c r="J1212" s="151"/>
    </row>
    <row r="1213" spans="1:12" ht="12.75">
      <c r="A1213" s="53">
        <v>551</v>
      </c>
      <c r="B1213" s="304">
        <v>5221</v>
      </c>
      <c r="C1213" s="304">
        <v>3412</v>
      </c>
      <c r="D1213" s="197"/>
      <c r="E1213" s="197"/>
      <c r="F1213" s="40" t="s">
        <v>585</v>
      </c>
      <c r="G1213" s="389"/>
      <c r="H1213" s="473"/>
      <c r="I1213" s="473"/>
      <c r="J1213" s="231">
        <v>14243.87</v>
      </c>
      <c r="K1213" s="433">
        <v>12400</v>
      </c>
      <c r="L1213" s="433">
        <v>14158</v>
      </c>
    </row>
    <row r="1214" spans="1:12" ht="2.25" customHeight="1">
      <c r="A1214" s="55"/>
      <c r="B1214" s="276"/>
      <c r="C1214" s="276"/>
      <c r="D1214" s="86"/>
      <c r="E1214" s="86"/>
      <c r="F1214" s="39"/>
      <c r="G1214" s="169"/>
      <c r="H1214" s="464"/>
      <c r="I1214" s="464"/>
      <c r="J1214" s="231"/>
      <c r="K1214" s="433"/>
      <c r="L1214" s="432"/>
    </row>
    <row r="1215" spans="1:12" ht="12.75">
      <c r="A1215" s="54">
        <v>560</v>
      </c>
      <c r="B1215" s="304">
        <v>5901</v>
      </c>
      <c r="C1215" s="304">
        <v>3419</v>
      </c>
      <c r="D1215" s="197"/>
      <c r="E1215" s="197"/>
      <c r="F1215" s="63" t="s">
        <v>665</v>
      </c>
      <c r="G1215" s="169"/>
      <c r="H1215" s="464"/>
      <c r="I1215" s="464"/>
      <c r="J1215" s="378">
        <v>0</v>
      </c>
      <c r="K1215" s="432">
        <v>0</v>
      </c>
      <c r="L1215" s="432">
        <v>4830</v>
      </c>
    </row>
    <row r="1216" spans="1:12" ht="12.75">
      <c r="A1216" s="54">
        <v>560</v>
      </c>
      <c r="B1216" s="304">
        <v>5901</v>
      </c>
      <c r="C1216" s="304">
        <v>3419</v>
      </c>
      <c r="D1216" s="197"/>
      <c r="E1216" s="197"/>
      <c r="F1216" s="63" t="s">
        <v>716</v>
      </c>
      <c r="G1216" s="169"/>
      <c r="H1216" s="464"/>
      <c r="I1216" s="464"/>
      <c r="J1216" s="378">
        <v>0</v>
      </c>
      <c r="K1216" s="432">
        <v>0</v>
      </c>
      <c r="L1216" s="432">
        <v>0</v>
      </c>
    </row>
    <row r="1217" spans="1:12" ht="12.75">
      <c r="A1217" s="54">
        <v>560</v>
      </c>
      <c r="B1217" s="304">
        <v>5212</v>
      </c>
      <c r="C1217" s="304">
        <v>3419</v>
      </c>
      <c r="D1217" s="197"/>
      <c r="E1217" s="197"/>
      <c r="F1217" s="63" t="s">
        <v>512</v>
      </c>
      <c r="G1217" s="169"/>
      <c r="H1217" s="464"/>
      <c r="I1217" s="464"/>
      <c r="J1217" s="378">
        <v>36.37</v>
      </c>
      <c r="K1217" s="432">
        <v>21</v>
      </c>
      <c r="L1217" s="432"/>
    </row>
    <row r="1218" spans="1:12" ht="12.75">
      <c r="A1218" s="54">
        <v>560</v>
      </c>
      <c r="B1218" s="304">
        <v>5222</v>
      </c>
      <c r="C1218" s="304">
        <v>3419</v>
      </c>
      <c r="D1218" s="197"/>
      <c r="E1218" s="197"/>
      <c r="F1218" s="63" t="s">
        <v>513</v>
      </c>
      <c r="G1218" s="169"/>
      <c r="H1218" s="464"/>
      <c r="I1218" s="464"/>
      <c r="J1218" s="378">
        <v>4699.45</v>
      </c>
      <c r="K1218" s="432">
        <v>3169.915</v>
      </c>
      <c r="L1218" s="432"/>
    </row>
    <row r="1219" spans="1:12" ht="12.75">
      <c r="A1219" s="54">
        <v>560</v>
      </c>
      <c r="B1219" s="304">
        <v>5222</v>
      </c>
      <c r="C1219" s="304">
        <v>3419</v>
      </c>
      <c r="D1219" s="197"/>
      <c r="E1219" s="197"/>
      <c r="F1219" s="63" t="s">
        <v>672</v>
      </c>
      <c r="G1219" s="169"/>
      <c r="H1219" s="464"/>
      <c r="I1219" s="464"/>
      <c r="J1219" s="378">
        <v>40</v>
      </c>
      <c r="K1219" s="432">
        <v>40</v>
      </c>
      <c r="L1219" s="432">
        <v>70</v>
      </c>
    </row>
    <row r="1220" spans="1:12" ht="12.75">
      <c r="A1220" s="54">
        <v>560</v>
      </c>
      <c r="B1220" s="304">
        <v>5222</v>
      </c>
      <c r="C1220" s="304">
        <v>3419</v>
      </c>
      <c r="D1220" s="197"/>
      <c r="E1220" s="197"/>
      <c r="F1220" s="63" t="s">
        <v>952</v>
      </c>
      <c r="G1220" s="169"/>
      <c r="H1220" s="464"/>
      <c r="I1220" s="464"/>
      <c r="J1220" s="378">
        <v>19</v>
      </c>
      <c r="K1220" s="432">
        <v>19</v>
      </c>
      <c r="L1220" s="432"/>
    </row>
    <row r="1221" spans="1:12" ht="12.75" customHeight="1">
      <c r="A1221" s="55">
        <v>560</v>
      </c>
      <c r="B1221" s="276"/>
      <c r="C1221" s="276"/>
      <c r="D1221" s="86"/>
      <c r="E1221" s="86"/>
      <c r="F1221" s="77" t="s">
        <v>790</v>
      </c>
      <c r="G1221" s="393"/>
      <c r="H1221" s="495"/>
      <c r="I1221" s="495"/>
      <c r="J1221" s="399">
        <f>SUM(J1215:J1220)</f>
        <v>4794.82</v>
      </c>
      <c r="K1221" s="433">
        <f>SUM(K1215:K1220)</f>
        <v>3249.915</v>
      </c>
      <c r="L1221" s="433">
        <f>SUM(L1215:L1219)</f>
        <v>4900</v>
      </c>
    </row>
    <row r="1222" spans="1:12" ht="2.25" customHeight="1">
      <c r="A1222" s="55"/>
      <c r="B1222" s="276"/>
      <c r="C1222" s="276"/>
      <c r="D1222" s="86"/>
      <c r="E1222" s="86"/>
      <c r="F1222" s="79"/>
      <c r="G1222" s="51"/>
      <c r="H1222" s="453"/>
      <c r="I1222" s="453"/>
      <c r="J1222" s="231"/>
      <c r="K1222" s="433"/>
      <c r="L1222" s="432"/>
    </row>
    <row r="1223" spans="1:12" ht="13.5" thickBot="1">
      <c r="A1223" s="55">
        <v>561</v>
      </c>
      <c r="B1223" s="276">
        <v>5222</v>
      </c>
      <c r="C1223" s="276">
        <v>3419</v>
      </c>
      <c r="D1223" s="86"/>
      <c r="E1223" s="86"/>
      <c r="F1223" s="79" t="s">
        <v>278</v>
      </c>
      <c r="G1223" s="51"/>
      <c r="H1223" s="453"/>
      <c r="I1223" s="453"/>
      <c r="J1223" s="231">
        <v>300</v>
      </c>
      <c r="K1223" s="433">
        <v>300</v>
      </c>
      <c r="L1223" s="433">
        <v>250</v>
      </c>
    </row>
    <row r="1224" spans="1:12" ht="13.5" thickBot="1">
      <c r="A1224" s="3"/>
      <c r="B1224" s="303"/>
      <c r="C1224" s="303"/>
      <c r="D1224" s="165"/>
      <c r="E1224" s="165"/>
      <c r="F1224" s="73" t="s">
        <v>167</v>
      </c>
      <c r="G1224" s="271">
        <f>G1212</f>
        <v>27.87</v>
      </c>
      <c r="H1224" s="435">
        <f>H1212</f>
        <v>27.874</v>
      </c>
      <c r="I1224" s="435">
        <f>I1212</f>
        <v>0</v>
      </c>
      <c r="J1224" s="277">
        <f>SUM(J1223+J1221+J1213)</f>
        <v>19338.690000000002</v>
      </c>
      <c r="K1224" s="459">
        <f>SUM(K1223+K1221+K1213)</f>
        <v>15949.915</v>
      </c>
      <c r="L1224" s="593">
        <f>SUM(L1223+L1221+L1213)</f>
        <v>19308</v>
      </c>
    </row>
    <row r="1225" spans="1:12" ht="3" customHeight="1">
      <c r="A1225" s="4"/>
      <c r="B1225" s="303"/>
      <c r="C1225" s="303"/>
      <c r="D1225" s="165"/>
      <c r="E1225" s="165"/>
      <c r="F1225" s="11"/>
      <c r="G1225" s="151"/>
      <c r="H1225" s="463"/>
      <c r="I1225" s="463"/>
      <c r="J1225" s="147"/>
      <c r="K1225" s="443"/>
      <c r="L1225" s="453"/>
    </row>
    <row r="1226" spans="1:12" ht="12.75" customHeight="1">
      <c r="A1226" s="55">
        <v>582</v>
      </c>
      <c r="B1226" s="276">
        <v>2229</v>
      </c>
      <c r="C1226" s="276">
        <v>6409</v>
      </c>
      <c r="D1226" s="86"/>
      <c r="E1226" s="86"/>
      <c r="F1226" s="35" t="s">
        <v>426</v>
      </c>
      <c r="G1226" s="142">
        <v>45.03</v>
      </c>
      <c r="H1226" s="462">
        <v>45.032</v>
      </c>
      <c r="I1226" s="462">
        <v>0</v>
      </c>
      <c r="J1226" s="147"/>
      <c r="K1226" s="443"/>
      <c r="L1226" s="453"/>
    </row>
    <row r="1227" spans="1:12" ht="12.75">
      <c r="A1227" s="53">
        <v>582</v>
      </c>
      <c r="B1227" s="304">
        <v>5221</v>
      </c>
      <c r="C1227" s="304">
        <v>4329</v>
      </c>
      <c r="D1227" s="197"/>
      <c r="E1227" s="197"/>
      <c r="F1227" s="507" t="s">
        <v>405</v>
      </c>
      <c r="G1227" s="389"/>
      <c r="H1227" s="473"/>
      <c r="I1227" s="473"/>
      <c r="J1227" s="142">
        <v>2578.03</v>
      </c>
      <c r="K1227" s="433">
        <v>2155.032</v>
      </c>
      <c r="L1227" s="433">
        <v>2566</v>
      </c>
    </row>
    <row r="1228" spans="1:12" ht="14.25" customHeight="1">
      <c r="A1228" s="55">
        <v>503</v>
      </c>
      <c r="B1228" s="276">
        <v>5221</v>
      </c>
      <c r="C1228" s="276">
        <v>4329</v>
      </c>
      <c r="D1228" s="86"/>
      <c r="E1228" s="86"/>
      <c r="F1228" s="63" t="s">
        <v>964</v>
      </c>
      <c r="G1228" s="152"/>
      <c r="H1228" s="460"/>
      <c r="I1228" s="460"/>
      <c r="J1228" s="149">
        <v>150</v>
      </c>
      <c r="K1228" s="433">
        <v>150</v>
      </c>
      <c r="L1228" s="433">
        <v>250</v>
      </c>
    </row>
    <row r="1229" spans="1:12" ht="3" customHeight="1">
      <c r="A1229" s="55"/>
      <c r="B1229" s="310"/>
      <c r="C1229" s="310"/>
      <c r="D1229" s="206"/>
      <c r="E1229" s="206"/>
      <c r="F1229" s="52"/>
      <c r="G1229" s="394"/>
      <c r="H1229" s="460"/>
      <c r="I1229" s="460"/>
      <c r="J1229" s="155"/>
      <c r="K1229" s="436"/>
      <c r="L1229" s="451"/>
    </row>
    <row r="1230" spans="1:12" ht="14.25" customHeight="1">
      <c r="A1230" s="134">
        <v>589</v>
      </c>
      <c r="B1230" s="306">
        <v>5169</v>
      </c>
      <c r="C1230" s="306">
        <v>3599</v>
      </c>
      <c r="D1230" s="200"/>
      <c r="E1230" s="200"/>
      <c r="F1230" s="61" t="s">
        <v>179</v>
      </c>
      <c r="G1230" s="152"/>
      <c r="H1230" s="460"/>
      <c r="I1230" s="460"/>
      <c r="J1230" s="153">
        <v>2</v>
      </c>
      <c r="K1230" s="434">
        <v>2.054</v>
      </c>
      <c r="L1230" s="434">
        <v>0</v>
      </c>
    </row>
    <row r="1231" spans="1:12" ht="2.25" customHeight="1">
      <c r="A1231" s="134"/>
      <c r="B1231" s="306"/>
      <c r="C1231" s="306"/>
      <c r="D1231" s="200"/>
      <c r="E1231" s="200"/>
      <c r="F1231" s="61"/>
      <c r="G1231" s="149"/>
      <c r="H1231" s="461"/>
      <c r="I1231" s="461"/>
      <c r="J1231" s="149"/>
      <c r="K1231" s="433"/>
      <c r="L1231" s="433"/>
    </row>
    <row r="1232" spans="1:11" ht="13.5" customHeight="1">
      <c r="A1232" s="16">
        <v>602</v>
      </c>
      <c r="B1232" s="276">
        <v>4116</v>
      </c>
      <c r="C1232" s="276"/>
      <c r="D1232" s="86"/>
      <c r="E1232" s="86">
        <v>13011</v>
      </c>
      <c r="F1232" s="63" t="s">
        <v>59</v>
      </c>
      <c r="G1232" s="516">
        <v>5073</v>
      </c>
      <c r="H1232" s="517">
        <v>5073.625</v>
      </c>
      <c r="I1232" s="517">
        <v>5987</v>
      </c>
      <c r="J1232" s="232"/>
      <c r="K1232" s="445"/>
    </row>
    <row r="1233" spans="1:12" ht="13.5" customHeight="1">
      <c r="A1233" s="123">
        <v>602</v>
      </c>
      <c r="B1233" s="276">
        <v>5011</v>
      </c>
      <c r="C1233" s="276">
        <v>6171</v>
      </c>
      <c r="D1233" s="86"/>
      <c r="E1233" s="86">
        <v>13011</v>
      </c>
      <c r="F1233" s="326" t="s">
        <v>1007</v>
      </c>
      <c r="G1233" s="373"/>
      <c r="H1233" s="518"/>
      <c r="I1233" s="518"/>
      <c r="J1233" s="148">
        <v>3403.6</v>
      </c>
      <c r="K1233" s="432">
        <v>2457.937</v>
      </c>
      <c r="L1233" s="432"/>
    </row>
    <row r="1234" spans="1:12" ht="13.5" customHeight="1">
      <c r="A1234" s="520">
        <v>602</v>
      </c>
      <c r="B1234" s="276">
        <v>5031</v>
      </c>
      <c r="C1234" s="276">
        <v>6171</v>
      </c>
      <c r="D1234" s="86"/>
      <c r="E1234" s="86">
        <v>13011</v>
      </c>
      <c r="F1234" s="63" t="s">
        <v>1006</v>
      </c>
      <c r="G1234" s="232"/>
      <c r="H1234" s="456"/>
      <c r="I1234" s="456"/>
      <c r="J1234" s="148">
        <v>850.98</v>
      </c>
      <c r="K1234" s="432">
        <v>614.088</v>
      </c>
      <c r="L1234" s="432"/>
    </row>
    <row r="1235" spans="1:12" ht="13.5" customHeight="1">
      <c r="A1235" s="123">
        <v>602</v>
      </c>
      <c r="B1235" s="276">
        <v>5032</v>
      </c>
      <c r="C1235" s="276">
        <v>6171</v>
      </c>
      <c r="D1235" s="86"/>
      <c r="E1235" s="86">
        <v>13011</v>
      </c>
      <c r="F1235" s="63" t="s">
        <v>1004</v>
      </c>
      <c r="G1235" s="232"/>
      <c r="H1235" s="456"/>
      <c r="I1235" s="456"/>
      <c r="J1235" s="148">
        <v>306.37</v>
      </c>
      <c r="K1235" s="432">
        <v>221.211</v>
      </c>
      <c r="L1235" s="432"/>
    </row>
    <row r="1236" spans="1:12" ht="13.5" customHeight="1">
      <c r="A1236" s="123">
        <v>602</v>
      </c>
      <c r="B1236" s="276">
        <v>5424</v>
      </c>
      <c r="C1236" s="276">
        <v>6171</v>
      </c>
      <c r="D1236" s="86"/>
      <c r="E1236" s="86">
        <v>13011</v>
      </c>
      <c r="F1236" s="63" t="s">
        <v>480</v>
      </c>
      <c r="G1236" s="232"/>
      <c r="H1236" s="456"/>
      <c r="I1236" s="456"/>
      <c r="J1236" s="519">
        <v>2</v>
      </c>
      <c r="K1236" s="450">
        <v>1.731</v>
      </c>
      <c r="L1236" s="432"/>
    </row>
    <row r="1237" spans="1:12" ht="13.5" customHeight="1">
      <c r="A1237" s="123">
        <v>602</v>
      </c>
      <c r="B1237" s="276">
        <v>5132</v>
      </c>
      <c r="C1237" s="276">
        <v>6171</v>
      </c>
      <c r="D1237" s="86"/>
      <c r="E1237" s="86">
        <v>13011</v>
      </c>
      <c r="F1237" s="63" t="s">
        <v>521</v>
      </c>
      <c r="G1237" s="232"/>
      <c r="H1237" s="456"/>
      <c r="I1237" s="456"/>
      <c r="J1237" s="519">
        <v>2</v>
      </c>
      <c r="K1237" s="450">
        <v>0</v>
      </c>
      <c r="L1237" s="432">
        <v>10</v>
      </c>
    </row>
    <row r="1238" spans="1:12" ht="13.5" customHeight="1">
      <c r="A1238" s="123">
        <v>602</v>
      </c>
      <c r="B1238" s="276">
        <v>5136</v>
      </c>
      <c r="C1238" s="276">
        <v>6171</v>
      </c>
      <c r="D1238" s="86"/>
      <c r="E1238" s="86">
        <v>13011</v>
      </c>
      <c r="F1238" s="63" t="s">
        <v>522</v>
      </c>
      <c r="G1238" s="232"/>
      <c r="H1238" s="456"/>
      <c r="I1238" s="456"/>
      <c r="J1238" s="519">
        <v>2</v>
      </c>
      <c r="K1238" s="450">
        <v>0</v>
      </c>
      <c r="L1238" s="432">
        <v>2</v>
      </c>
    </row>
    <row r="1239" spans="1:12" ht="13.5" customHeight="1">
      <c r="A1239" s="123">
        <v>602</v>
      </c>
      <c r="B1239" s="276">
        <v>5137</v>
      </c>
      <c r="C1239" s="276">
        <v>6171</v>
      </c>
      <c r="D1239" s="86"/>
      <c r="E1239" s="86">
        <v>13011</v>
      </c>
      <c r="F1239" s="63" t="s">
        <v>523</v>
      </c>
      <c r="G1239" s="232"/>
      <c r="H1239" s="456"/>
      <c r="I1239" s="456"/>
      <c r="J1239" s="519">
        <v>5</v>
      </c>
      <c r="K1239" s="450">
        <v>0</v>
      </c>
      <c r="L1239" s="432">
        <v>20</v>
      </c>
    </row>
    <row r="1240" spans="1:12" ht="13.5" customHeight="1">
      <c r="A1240" s="123">
        <v>602</v>
      </c>
      <c r="B1240" s="276">
        <v>5139</v>
      </c>
      <c r="C1240" s="276">
        <v>6171</v>
      </c>
      <c r="D1240" s="86"/>
      <c r="E1240" s="86">
        <v>13011</v>
      </c>
      <c r="F1240" s="63" t="s">
        <v>524</v>
      </c>
      <c r="G1240" s="232"/>
      <c r="H1240" s="456"/>
      <c r="I1240" s="456"/>
      <c r="J1240" s="519">
        <v>8</v>
      </c>
      <c r="K1240" s="450">
        <v>3.089</v>
      </c>
      <c r="L1240" s="432">
        <v>20</v>
      </c>
    </row>
    <row r="1241" spans="1:12" ht="13.5" customHeight="1">
      <c r="A1241" s="123">
        <v>602</v>
      </c>
      <c r="B1241" s="276">
        <v>5151</v>
      </c>
      <c r="C1241" s="276">
        <v>6171</v>
      </c>
      <c r="D1241" s="86"/>
      <c r="E1241" s="86">
        <v>13011</v>
      </c>
      <c r="F1241" s="63" t="s">
        <v>525</v>
      </c>
      <c r="G1241" s="232"/>
      <c r="H1241" s="456"/>
      <c r="I1241" s="456"/>
      <c r="J1241" s="519">
        <v>8.59</v>
      </c>
      <c r="K1241" s="450">
        <v>0</v>
      </c>
      <c r="L1241" s="432">
        <v>9</v>
      </c>
    </row>
    <row r="1242" spans="1:12" ht="13.5" customHeight="1">
      <c r="A1242" s="123">
        <v>602</v>
      </c>
      <c r="B1242" s="276">
        <v>5152</v>
      </c>
      <c r="C1242" s="276">
        <v>6171</v>
      </c>
      <c r="D1242" s="86"/>
      <c r="E1242" s="86">
        <v>13011</v>
      </c>
      <c r="F1242" s="63" t="s">
        <v>526</v>
      </c>
      <c r="G1242" s="232"/>
      <c r="H1242" s="456"/>
      <c r="I1242" s="456"/>
      <c r="J1242" s="519">
        <v>43.66</v>
      </c>
      <c r="K1242" s="450">
        <v>0</v>
      </c>
      <c r="L1242" s="432">
        <v>44</v>
      </c>
    </row>
    <row r="1243" spans="1:12" ht="13.5" customHeight="1">
      <c r="A1243" s="123">
        <v>602</v>
      </c>
      <c r="B1243" s="276">
        <v>5154</v>
      </c>
      <c r="C1243" s="276">
        <v>6171</v>
      </c>
      <c r="D1243" s="86"/>
      <c r="E1243" s="86">
        <v>13011</v>
      </c>
      <c r="F1243" s="63" t="s">
        <v>527</v>
      </c>
      <c r="G1243" s="232"/>
      <c r="H1243" s="456"/>
      <c r="I1243" s="456"/>
      <c r="J1243" s="519">
        <v>63.76</v>
      </c>
      <c r="K1243" s="450">
        <v>0</v>
      </c>
      <c r="L1243" s="432">
        <v>64</v>
      </c>
    </row>
    <row r="1244" spans="1:12" ht="13.5" customHeight="1">
      <c r="A1244" s="123">
        <v>602</v>
      </c>
      <c r="B1244" s="276">
        <v>5156</v>
      </c>
      <c r="C1244" s="276">
        <v>6171</v>
      </c>
      <c r="D1244" s="86"/>
      <c r="E1244" s="86">
        <v>13011</v>
      </c>
      <c r="F1244" s="63" t="s">
        <v>528</v>
      </c>
      <c r="G1244" s="232"/>
      <c r="H1244" s="456"/>
      <c r="I1244" s="456"/>
      <c r="J1244" s="519">
        <v>80</v>
      </c>
      <c r="K1244" s="450">
        <v>46.407</v>
      </c>
      <c r="L1244" s="432">
        <v>80</v>
      </c>
    </row>
    <row r="1245" spans="1:12" ht="13.5" customHeight="1">
      <c r="A1245" s="123">
        <v>602</v>
      </c>
      <c r="B1245" s="276">
        <v>5162</v>
      </c>
      <c r="C1245" s="276">
        <v>6171</v>
      </c>
      <c r="D1245" s="86"/>
      <c r="E1245" s="86">
        <v>13011</v>
      </c>
      <c r="F1245" s="63" t="s">
        <v>529</v>
      </c>
      <c r="G1245" s="232"/>
      <c r="H1245" s="456"/>
      <c r="I1245" s="456"/>
      <c r="J1245" s="519">
        <v>20</v>
      </c>
      <c r="K1245" s="450">
        <v>6.749</v>
      </c>
      <c r="L1245" s="432">
        <v>20</v>
      </c>
    </row>
    <row r="1246" spans="1:12" ht="13.5" customHeight="1">
      <c r="A1246" s="123">
        <v>602</v>
      </c>
      <c r="B1246" s="276">
        <v>5167</v>
      </c>
      <c r="C1246" s="276">
        <v>6171</v>
      </c>
      <c r="D1246" s="86"/>
      <c r="E1246" s="86">
        <v>13011</v>
      </c>
      <c r="F1246" s="63" t="s">
        <v>530</v>
      </c>
      <c r="G1246" s="232"/>
      <c r="H1246" s="456"/>
      <c r="I1246" s="456"/>
      <c r="J1246" s="519">
        <v>120</v>
      </c>
      <c r="K1246" s="450">
        <v>11.9</v>
      </c>
      <c r="L1246" s="432">
        <v>120</v>
      </c>
    </row>
    <row r="1247" spans="1:12" ht="13.5" customHeight="1">
      <c r="A1247" s="123">
        <v>602</v>
      </c>
      <c r="B1247" s="276">
        <v>5169</v>
      </c>
      <c r="C1247" s="276">
        <v>6171</v>
      </c>
      <c r="D1247" s="86"/>
      <c r="E1247" s="86">
        <v>13011</v>
      </c>
      <c r="F1247" s="63" t="s">
        <v>531</v>
      </c>
      <c r="G1247" s="232"/>
      <c r="H1247" s="456"/>
      <c r="I1247" s="456"/>
      <c r="J1247" s="519">
        <v>24.33</v>
      </c>
      <c r="K1247" s="450">
        <v>1.15</v>
      </c>
      <c r="L1247" s="432">
        <v>0</v>
      </c>
    </row>
    <row r="1248" spans="1:12" ht="13.5" customHeight="1">
      <c r="A1248" s="123">
        <v>602</v>
      </c>
      <c r="B1248" s="276">
        <v>5169</v>
      </c>
      <c r="C1248" s="276">
        <v>6171</v>
      </c>
      <c r="D1248" s="86"/>
      <c r="E1248" s="86">
        <v>13011</v>
      </c>
      <c r="F1248" s="63" t="s">
        <v>532</v>
      </c>
      <c r="G1248" s="232"/>
      <c r="H1248" s="456"/>
      <c r="I1248" s="456"/>
      <c r="J1248" s="519">
        <v>28</v>
      </c>
      <c r="K1248" s="450">
        <v>0</v>
      </c>
      <c r="L1248" s="432">
        <v>20</v>
      </c>
    </row>
    <row r="1249" spans="1:12" ht="13.5" customHeight="1">
      <c r="A1249" s="123">
        <v>602</v>
      </c>
      <c r="B1249" s="276">
        <v>5169</v>
      </c>
      <c r="C1249" s="276">
        <v>6171</v>
      </c>
      <c r="D1249" s="86"/>
      <c r="E1249" s="86">
        <v>13011</v>
      </c>
      <c r="F1249" s="63" t="s">
        <v>597</v>
      </c>
      <c r="G1249" s="232"/>
      <c r="H1249" s="456"/>
      <c r="I1249" s="456"/>
      <c r="J1249" s="519">
        <v>0</v>
      </c>
      <c r="K1249" s="450">
        <v>0</v>
      </c>
      <c r="L1249" s="432">
        <v>2</v>
      </c>
    </row>
    <row r="1250" spans="1:12" ht="13.5" customHeight="1">
      <c r="A1250" s="123">
        <v>602</v>
      </c>
      <c r="B1250" s="276">
        <v>5169</v>
      </c>
      <c r="C1250" s="276">
        <v>6171</v>
      </c>
      <c r="D1250" s="86"/>
      <c r="E1250" s="86">
        <v>13011</v>
      </c>
      <c r="F1250" s="63" t="s">
        <v>533</v>
      </c>
      <c r="G1250" s="232"/>
      <c r="H1250" s="456"/>
      <c r="I1250" s="456"/>
      <c r="J1250" s="519">
        <v>107.71</v>
      </c>
      <c r="K1250" s="450">
        <v>34.567</v>
      </c>
      <c r="L1250" s="432">
        <v>108</v>
      </c>
    </row>
    <row r="1251" spans="1:12" ht="13.5" customHeight="1" thickBot="1">
      <c r="A1251" s="55">
        <v>602</v>
      </c>
      <c r="B1251" s="276"/>
      <c r="C1251" s="276"/>
      <c r="D1251" s="86"/>
      <c r="E1251" s="86"/>
      <c r="F1251" s="61" t="s">
        <v>321</v>
      </c>
      <c r="G1251" s="149">
        <f>SUM(G1232:G1236)</f>
        <v>5073</v>
      </c>
      <c r="H1251" s="461">
        <f>SUM(H1232:H1236)</f>
        <v>5073.625</v>
      </c>
      <c r="I1251" s="461">
        <f>SUM(I1232:I1236)</f>
        <v>5987</v>
      </c>
      <c r="J1251" s="149">
        <f>SUM(J1233:J1250)</f>
        <v>5076</v>
      </c>
      <c r="K1251" s="433">
        <f>SUM(K1233:K1250)</f>
        <v>3398.829</v>
      </c>
      <c r="L1251" s="433">
        <f>SUM(L1233:L1250)</f>
        <v>519</v>
      </c>
    </row>
    <row r="1252" spans="1:12" ht="13.5" thickBot="1">
      <c r="A1252" s="23"/>
      <c r="B1252" s="319"/>
      <c r="C1252" s="319"/>
      <c r="D1252" s="162"/>
      <c r="E1252" s="162"/>
      <c r="F1252" s="333" t="s">
        <v>158</v>
      </c>
      <c r="G1252" s="94">
        <f>SUM(G1251+G1184+G1163+G1190+G1206+G1002+G1063+G1033+G1144+G1110+G984+G1224+G1226)</f>
        <v>8634.04</v>
      </c>
      <c r="H1252" s="441">
        <f>H1002+H1033+H1063+H1163+H1184+H1190+H1206+H1251+H1144+H1110+H984+H1224+H1226</f>
        <v>7661.235999999999</v>
      </c>
      <c r="I1252" s="441">
        <f>I1002+I1033+I1063+I1163+I1184+I1190+I1206+I1251+I1144+I1110+I984+I1224+I1226</f>
        <v>8047</v>
      </c>
      <c r="J1252" s="515">
        <f>SUM(J1230+J1224+J1227+J1228+J1210+J1209+J1208+J1190+J1184+J1163+J1077+J1069+J1067+J1002+J984+J1206+J1033+J1063+J1144+J1110+J1251)</f>
        <v>59512.26</v>
      </c>
      <c r="K1252" s="441">
        <f>SUM(K1230+K1224+K1227+K1228+K1210+K1209+K1208+K1190+K1184+K1163+K1077+K1069+K1067+K1002+K984+K1206+K1033+K1063+K1144+K1110+K1251)</f>
        <v>48094.202</v>
      </c>
      <c r="L1252" s="584">
        <f>SUM(L1230+L1224+L1227+L1228+L1210+L1209+L1208+L1190+L1184+L1163+L1077+L1069+L1067+L1002+L984+L1206+L1033+L1063+L1144+L1110+L1251)</f>
        <v>51768</v>
      </c>
    </row>
    <row r="1253" spans="1:10" ht="3.75" customHeight="1" thickBot="1">
      <c r="A1253" s="23"/>
      <c r="B1253" s="319"/>
      <c r="C1253" s="319"/>
      <c r="D1253" s="162"/>
      <c r="E1253" s="162"/>
      <c r="F1253" s="11"/>
      <c r="G1253" s="152"/>
      <c r="H1253" s="460"/>
      <c r="I1253" s="460"/>
      <c r="J1253" s="152"/>
    </row>
    <row r="1254" spans="1:10" ht="13.5" thickBot="1">
      <c r="A1254" s="5">
        <v>18</v>
      </c>
      <c r="B1254" s="320"/>
      <c r="C1254" s="320"/>
      <c r="D1254" s="205"/>
      <c r="E1254" s="205"/>
      <c r="F1254" s="10" t="s">
        <v>926</v>
      </c>
      <c r="G1254" s="152"/>
      <c r="H1254" s="460"/>
      <c r="I1254" s="460"/>
      <c r="J1254" s="152"/>
    </row>
    <row r="1255" spans="1:10" ht="12.75">
      <c r="A1255" s="138">
        <v>901</v>
      </c>
      <c r="B1255" s="306">
        <v>4116</v>
      </c>
      <c r="C1255" s="306"/>
      <c r="D1255" s="200" t="s">
        <v>927</v>
      </c>
      <c r="E1255" s="200">
        <v>17002</v>
      </c>
      <c r="F1255" s="230" t="s">
        <v>975</v>
      </c>
      <c r="G1255" s="148">
        <v>1523.12</v>
      </c>
      <c r="H1255" s="455">
        <v>1467.474</v>
      </c>
      <c r="I1255" s="455"/>
      <c r="J1255" s="152"/>
    </row>
    <row r="1256" spans="1:10" ht="12.75">
      <c r="A1256" s="238">
        <v>901</v>
      </c>
      <c r="B1256" s="310">
        <v>4116</v>
      </c>
      <c r="C1256" s="310"/>
      <c r="D1256" s="87" t="s">
        <v>928</v>
      </c>
      <c r="E1256" s="87">
        <v>17003</v>
      </c>
      <c r="F1256" s="125" t="s">
        <v>977</v>
      </c>
      <c r="G1256" s="148">
        <v>8631.23</v>
      </c>
      <c r="H1256" s="455">
        <v>8315.687</v>
      </c>
      <c r="I1256" s="455"/>
      <c r="J1256" s="152"/>
    </row>
    <row r="1257" spans="1:12" ht="12.75">
      <c r="A1257" s="138">
        <v>901</v>
      </c>
      <c r="B1257" s="306">
        <v>5011</v>
      </c>
      <c r="C1257" s="306">
        <v>3322</v>
      </c>
      <c r="D1257" s="174"/>
      <c r="E1257" s="174"/>
      <c r="F1257" s="42" t="s">
        <v>993</v>
      </c>
      <c r="G1257" s="152"/>
      <c r="H1257" s="460"/>
      <c r="I1257" s="460"/>
      <c r="J1257" s="408">
        <v>33</v>
      </c>
      <c r="K1257" s="432">
        <v>34</v>
      </c>
      <c r="L1257" s="432"/>
    </row>
    <row r="1258" spans="1:12" ht="12.75">
      <c r="A1258" s="138">
        <v>901</v>
      </c>
      <c r="B1258" s="306">
        <v>5011</v>
      </c>
      <c r="C1258" s="306">
        <v>3322</v>
      </c>
      <c r="D1258" s="200" t="s">
        <v>927</v>
      </c>
      <c r="E1258" s="200">
        <v>17002</v>
      </c>
      <c r="F1258" s="42" t="s">
        <v>644</v>
      </c>
      <c r="G1258" s="152"/>
      <c r="H1258" s="460"/>
      <c r="I1258" s="460"/>
      <c r="J1258" s="408">
        <v>206.2</v>
      </c>
      <c r="K1258" s="432">
        <v>230.018</v>
      </c>
      <c r="L1258" s="432"/>
    </row>
    <row r="1259" spans="1:12" ht="12.75">
      <c r="A1259" s="60">
        <v>901</v>
      </c>
      <c r="B1259" s="310">
        <v>5011</v>
      </c>
      <c r="C1259" s="310">
        <v>3322</v>
      </c>
      <c r="D1259" s="87" t="s">
        <v>928</v>
      </c>
      <c r="E1259" s="87">
        <v>17003</v>
      </c>
      <c r="F1259" s="37" t="s">
        <v>645</v>
      </c>
      <c r="G1259" s="152"/>
      <c r="H1259" s="460"/>
      <c r="I1259" s="460"/>
      <c r="J1259" s="408">
        <v>1168.45</v>
      </c>
      <c r="K1259" s="432">
        <v>1303.439</v>
      </c>
      <c r="L1259" s="432"/>
    </row>
    <row r="1260" spans="1:12" ht="12.75">
      <c r="A1260" s="60">
        <v>901</v>
      </c>
      <c r="B1260" s="310">
        <v>5021</v>
      </c>
      <c r="C1260" s="310">
        <v>3322</v>
      </c>
      <c r="D1260" s="87"/>
      <c r="E1260" s="87"/>
      <c r="F1260" s="37" t="s">
        <v>992</v>
      </c>
      <c r="G1260" s="152"/>
      <c r="H1260" s="460"/>
      <c r="I1260" s="460"/>
      <c r="J1260" s="408">
        <v>125</v>
      </c>
      <c r="K1260" s="432">
        <v>106.95</v>
      </c>
      <c r="L1260" s="432"/>
    </row>
    <row r="1261" spans="1:12" ht="12.75">
      <c r="A1261" s="60">
        <v>901</v>
      </c>
      <c r="B1261" s="310">
        <v>5021</v>
      </c>
      <c r="C1261" s="310">
        <v>3322</v>
      </c>
      <c r="D1261" s="87" t="s">
        <v>927</v>
      </c>
      <c r="E1261" s="87">
        <v>17002</v>
      </c>
      <c r="F1261" s="37" t="s">
        <v>995</v>
      </c>
      <c r="G1261" s="152"/>
      <c r="H1261" s="460"/>
      <c r="I1261" s="460"/>
      <c r="J1261" s="408">
        <v>171</v>
      </c>
      <c r="K1261" s="432">
        <v>188.033</v>
      </c>
      <c r="L1261" s="432"/>
    </row>
    <row r="1262" spans="1:12" ht="12.75">
      <c r="A1262" s="60">
        <v>901</v>
      </c>
      <c r="B1262" s="310">
        <v>5021</v>
      </c>
      <c r="C1262" s="310">
        <v>3322</v>
      </c>
      <c r="D1262" s="87" t="s">
        <v>928</v>
      </c>
      <c r="E1262" s="87">
        <v>17003</v>
      </c>
      <c r="F1262" s="37" t="s">
        <v>994</v>
      </c>
      <c r="G1262" s="152"/>
      <c r="H1262" s="460"/>
      <c r="I1262" s="460"/>
      <c r="J1262" s="408">
        <v>967.48</v>
      </c>
      <c r="K1262" s="432">
        <v>1065.524</v>
      </c>
      <c r="L1262" s="432"/>
    </row>
    <row r="1263" spans="1:12" ht="12.75">
      <c r="A1263" s="60">
        <v>901</v>
      </c>
      <c r="B1263" s="310">
        <v>5031</v>
      </c>
      <c r="C1263" s="310">
        <v>3322</v>
      </c>
      <c r="D1263" s="87"/>
      <c r="E1263" s="87"/>
      <c r="F1263" s="37" t="s">
        <v>996</v>
      </c>
      <c r="G1263" s="152"/>
      <c r="H1263" s="460"/>
      <c r="I1263" s="460"/>
      <c r="J1263" s="408">
        <v>50</v>
      </c>
      <c r="K1263" s="432">
        <v>35.237</v>
      </c>
      <c r="L1263" s="432"/>
    </row>
    <row r="1264" spans="1:12" ht="12.75">
      <c r="A1264" s="60">
        <v>901</v>
      </c>
      <c r="B1264" s="310">
        <v>5031</v>
      </c>
      <c r="C1264" s="310">
        <v>3322</v>
      </c>
      <c r="D1264" s="87" t="s">
        <v>927</v>
      </c>
      <c r="E1264" s="87">
        <v>17002</v>
      </c>
      <c r="F1264" s="37" t="s">
        <v>646</v>
      </c>
      <c r="G1264" s="152"/>
      <c r="H1264" s="460"/>
      <c r="I1264" s="460"/>
      <c r="J1264" s="408">
        <v>94.4</v>
      </c>
      <c r="K1264" s="432">
        <v>104.361</v>
      </c>
      <c r="L1264" s="432"/>
    </row>
    <row r="1265" spans="1:12" ht="12.75">
      <c r="A1265" s="60">
        <v>901</v>
      </c>
      <c r="B1265" s="310">
        <v>5031</v>
      </c>
      <c r="C1265" s="310">
        <v>3322</v>
      </c>
      <c r="D1265" s="87" t="s">
        <v>928</v>
      </c>
      <c r="E1265" s="87">
        <v>17003</v>
      </c>
      <c r="F1265" s="37" t="s">
        <v>648</v>
      </c>
      <c r="G1265" s="152"/>
      <c r="H1265" s="460"/>
      <c r="I1265" s="460"/>
      <c r="J1265" s="408">
        <v>533.1</v>
      </c>
      <c r="K1265" s="432">
        <v>591.384</v>
      </c>
      <c r="L1265" s="432"/>
    </row>
    <row r="1266" spans="1:12" ht="12.75">
      <c r="A1266" s="60">
        <v>901</v>
      </c>
      <c r="B1266" s="310">
        <v>5032</v>
      </c>
      <c r="C1266" s="310">
        <v>3322</v>
      </c>
      <c r="D1266" s="87"/>
      <c r="E1266" s="87"/>
      <c r="F1266" s="37" t="s">
        <v>1003</v>
      </c>
      <c r="G1266" s="152"/>
      <c r="H1266" s="460"/>
      <c r="I1266" s="460"/>
      <c r="J1266" s="408">
        <v>18</v>
      </c>
      <c r="K1266" s="432">
        <v>12.686</v>
      </c>
      <c r="L1266" s="432"/>
    </row>
    <row r="1267" spans="1:12" ht="12.75">
      <c r="A1267" s="60">
        <v>901</v>
      </c>
      <c r="B1267" s="310">
        <v>5032</v>
      </c>
      <c r="C1267" s="310">
        <v>3322</v>
      </c>
      <c r="D1267" s="87" t="s">
        <v>927</v>
      </c>
      <c r="E1267" s="87">
        <v>17002</v>
      </c>
      <c r="F1267" s="37" t="s">
        <v>649</v>
      </c>
      <c r="G1267" s="152"/>
      <c r="H1267" s="460"/>
      <c r="I1267" s="460"/>
      <c r="J1267" s="408">
        <v>33.86</v>
      </c>
      <c r="K1267" s="432">
        <v>37.569</v>
      </c>
      <c r="L1267" s="432"/>
    </row>
    <row r="1268" spans="1:12" ht="12.75">
      <c r="A1268" s="60">
        <v>901</v>
      </c>
      <c r="B1268" s="310">
        <v>5032</v>
      </c>
      <c r="C1268" s="310">
        <v>3322</v>
      </c>
      <c r="D1268" s="87" t="s">
        <v>928</v>
      </c>
      <c r="E1268" s="87">
        <v>17003</v>
      </c>
      <c r="F1268" s="37" t="s">
        <v>647</v>
      </c>
      <c r="G1268" s="152"/>
      <c r="H1268" s="460"/>
      <c r="I1268" s="460"/>
      <c r="J1268" s="408">
        <v>191.93</v>
      </c>
      <c r="K1268" s="432">
        <v>212.891</v>
      </c>
      <c r="L1268" s="432"/>
    </row>
    <row r="1269" spans="1:12" ht="12.75">
      <c r="A1269" s="60">
        <v>901</v>
      </c>
      <c r="B1269" s="310">
        <v>5038</v>
      </c>
      <c r="C1269" s="310">
        <v>3322</v>
      </c>
      <c r="D1269" s="87" t="s">
        <v>927</v>
      </c>
      <c r="E1269" s="87">
        <v>17002</v>
      </c>
      <c r="F1269" s="37" t="s">
        <v>568</v>
      </c>
      <c r="G1269" s="152"/>
      <c r="H1269" s="460"/>
      <c r="I1269" s="460"/>
      <c r="J1269" s="408">
        <v>1.73</v>
      </c>
      <c r="K1269" s="432">
        <v>2.254</v>
      </c>
      <c r="L1269" s="432"/>
    </row>
    <row r="1270" spans="1:12" ht="12.75">
      <c r="A1270" s="60">
        <v>901</v>
      </c>
      <c r="B1270" s="310">
        <v>5038</v>
      </c>
      <c r="C1270" s="310">
        <v>3322</v>
      </c>
      <c r="D1270" s="87" t="s">
        <v>928</v>
      </c>
      <c r="E1270" s="87">
        <v>17003</v>
      </c>
      <c r="F1270" s="37" t="s">
        <v>569</v>
      </c>
      <c r="G1270" s="152"/>
      <c r="H1270" s="460"/>
      <c r="I1270" s="460"/>
      <c r="J1270" s="408">
        <v>9.79</v>
      </c>
      <c r="K1270" s="432">
        <v>12.777</v>
      </c>
      <c r="L1270" s="432"/>
    </row>
    <row r="1271" spans="1:12" ht="12.75">
      <c r="A1271" s="60">
        <v>901</v>
      </c>
      <c r="B1271" s="310">
        <v>5041</v>
      </c>
      <c r="C1271" s="310">
        <v>3322</v>
      </c>
      <c r="D1271" s="87"/>
      <c r="E1271" s="87"/>
      <c r="F1271" s="37" t="s">
        <v>534</v>
      </c>
      <c r="G1271" s="152"/>
      <c r="H1271" s="460"/>
      <c r="I1271" s="460"/>
      <c r="J1271" s="408">
        <v>426.56</v>
      </c>
      <c r="K1271" s="432">
        <v>0</v>
      </c>
      <c r="L1271" s="432"/>
    </row>
    <row r="1272" spans="1:12" ht="12.75">
      <c r="A1272" s="60">
        <v>901</v>
      </c>
      <c r="B1272" s="310">
        <v>5137</v>
      </c>
      <c r="C1272" s="310">
        <v>3322</v>
      </c>
      <c r="D1272" s="87"/>
      <c r="E1272" s="87"/>
      <c r="F1272" s="37" t="s">
        <v>802</v>
      </c>
      <c r="G1272" s="152"/>
      <c r="H1272" s="460"/>
      <c r="I1272" s="460"/>
      <c r="J1272" s="408">
        <v>0</v>
      </c>
      <c r="K1272" s="432">
        <v>87.696</v>
      </c>
      <c r="L1272" s="432"/>
    </row>
    <row r="1273" spans="1:12" ht="12.75">
      <c r="A1273" s="60">
        <v>901</v>
      </c>
      <c r="B1273" s="310">
        <v>5139</v>
      </c>
      <c r="C1273" s="310">
        <v>3322</v>
      </c>
      <c r="D1273" s="87"/>
      <c r="E1273" s="87"/>
      <c r="F1273" s="37" t="s">
        <v>609</v>
      </c>
      <c r="G1273" s="152"/>
      <c r="H1273" s="460"/>
      <c r="I1273" s="460"/>
      <c r="J1273" s="408">
        <v>0</v>
      </c>
      <c r="K1273" s="432">
        <v>86.848</v>
      </c>
      <c r="L1273" s="432"/>
    </row>
    <row r="1274" spans="1:12" ht="12.75">
      <c r="A1274" s="60">
        <v>901</v>
      </c>
      <c r="B1274" s="310">
        <v>5166</v>
      </c>
      <c r="C1274" s="310">
        <v>3322</v>
      </c>
      <c r="D1274" s="87"/>
      <c r="E1274" s="87"/>
      <c r="F1274" s="326" t="s">
        <v>428</v>
      </c>
      <c r="G1274" s="152"/>
      <c r="H1274" s="460"/>
      <c r="I1274" s="460"/>
      <c r="J1274" s="408">
        <v>716.92</v>
      </c>
      <c r="K1274" s="432">
        <v>265.487</v>
      </c>
      <c r="L1274" s="432"/>
    </row>
    <row r="1275" spans="1:12" ht="12.75">
      <c r="A1275" s="60">
        <v>901</v>
      </c>
      <c r="B1275" s="310">
        <v>5166</v>
      </c>
      <c r="C1275" s="310">
        <v>3322</v>
      </c>
      <c r="D1275" s="87" t="s">
        <v>927</v>
      </c>
      <c r="E1275" s="87">
        <v>17002</v>
      </c>
      <c r="F1275" s="125" t="s">
        <v>930</v>
      </c>
      <c r="G1275" s="152"/>
      <c r="H1275" s="460"/>
      <c r="I1275" s="460"/>
      <c r="J1275" s="408">
        <v>254</v>
      </c>
      <c r="K1275" s="432">
        <v>253.805</v>
      </c>
      <c r="L1275" s="591"/>
    </row>
    <row r="1276" spans="1:12" ht="12.75">
      <c r="A1276" s="226">
        <v>901</v>
      </c>
      <c r="B1276" s="310">
        <v>5166</v>
      </c>
      <c r="C1276" s="310">
        <v>3322</v>
      </c>
      <c r="D1276" s="87" t="s">
        <v>928</v>
      </c>
      <c r="E1276" s="87">
        <v>17003</v>
      </c>
      <c r="F1276" s="125" t="s">
        <v>929</v>
      </c>
      <c r="G1276" s="152"/>
      <c r="H1276" s="460"/>
      <c r="I1276" s="460"/>
      <c r="J1276" s="408">
        <v>1438.22</v>
      </c>
      <c r="K1276" s="432">
        <v>1438.229</v>
      </c>
      <c r="L1276" s="591"/>
    </row>
    <row r="1277" spans="1:12" ht="12.75">
      <c r="A1277" s="60">
        <v>901</v>
      </c>
      <c r="B1277" s="310">
        <v>5168</v>
      </c>
      <c r="C1277" s="310">
        <v>3322</v>
      </c>
      <c r="D1277" s="87"/>
      <c r="E1277" s="87"/>
      <c r="F1277" s="37" t="s">
        <v>843</v>
      </c>
      <c r="G1277" s="152"/>
      <c r="H1277" s="460"/>
      <c r="I1277" s="619"/>
      <c r="J1277" s="408">
        <v>0</v>
      </c>
      <c r="K1277" s="432">
        <v>180</v>
      </c>
      <c r="L1277" s="620"/>
    </row>
    <row r="1278" spans="1:12" ht="12.75">
      <c r="A1278" s="226">
        <v>901</v>
      </c>
      <c r="B1278" s="310">
        <v>5169</v>
      </c>
      <c r="C1278" s="310">
        <v>3322</v>
      </c>
      <c r="D1278" s="87"/>
      <c r="E1278" s="87"/>
      <c r="F1278" s="125" t="s">
        <v>408</v>
      </c>
      <c r="G1278" s="152"/>
      <c r="H1278" s="460"/>
      <c r="I1278" s="460"/>
      <c r="J1278" s="408">
        <v>0</v>
      </c>
      <c r="K1278" s="432">
        <v>0</v>
      </c>
      <c r="L1278" s="432"/>
    </row>
    <row r="1279" spans="1:12" ht="12.75">
      <c r="A1279" s="226">
        <v>901</v>
      </c>
      <c r="B1279" s="310">
        <v>5169</v>
      </c>
      <c r="C1279" s="310">
        <v>3322</v>
      </c>
      <c r="D1279" s="87" t="s">
        <v>927</v>
      </c>
      <c r="E1279" s="87">
        <v>17002</v>
      </c>
      <c r="F1279" s="125" t="s">
        <v>64</v>
      </c>
      <c r="G1279" s="152"/>
      <c r="H1279" s="460"/>
      <c r="I1279" s="460"/>
      <c r="J1279" s="408">
        <v>0</v>
      </c>
      <c r="K1279" s="432">
        <v>25.5</v>
      </c>
      <c r="L1279" s="432"/>
    </row>
    <row r="1280" spans="1:12" ht="12.75">
      <c r="A1280" s="226">
        <v>901</v>
      </c>
      <c r="B1280" s="310">
        <v>5169</v>
      </c>
      <c r="C1280" s="310">
        <v>3322</v>
      </c>
      <c r="D1280" s="87" t="s">
        <v>928</v>
      </c>
      <c r="E1280" s="87">
        <v>17003</v>
      </c>
      <c r="F1280" s="125" t="s">
        <v>65</v>
      </c>
      <c r="G1280" s="152"/>
      <c r="H1280" s="460"/>
      <c r="I1280" s="460"/>
      <c r="J1280" s="408">
        <v>0</v>
      </c>
      <c r="K1280" s="432">
        <v>144.5</v>
      </c>
      <c r="L1280" s="432"/>
    </row>
    <row r="1281" spans="1:12" ht="12.75">
      <c r="A1281" s="226">
        <v>901</v>
      </c>
      <c r="B1281" s="310">
        <v>5172</v>
      </c>
      <c r="C1281" s="310">
        <v>3322</v>
      </c>
      <c r="D1281" s="87"/>
      <c r="E1281" s="87"/>
      <c r="F1281" s="37" t="s">
        <v>844</v>
      </c>
      <c r="G1281" s="152"/>
      <c r="H1281" s="460"/>
      <c r="I1281" s="460"/>
      <c r="J1281" s="408">
        <v>0</v>
      </c>
      <c r="K1281" s="432">
        <v>3.3</v>
      </c>
      <c r="L1281" s="432"/>
    </row>
    <row r="1282" spans="1:12" ht="12.75">
      <c r="A1282" s="226">
        <v>901</v>
      </c>
      <c r="B1282" s="310">
        <v>5194</v>
      </c>
      <c r="C1282" s="310">
        <v>3322</v>
      </c>
      <c r="D1282" s="87" t="s">
        <v>927</v>
      </c>
      <c r="E1282" s="87">
        <v>17002</v>
      </c>
      <c r="F1282" s="37" t="s">
        <v>682</v>
      </c>
      <c r="G1282" s="152"/>
      <c r="H1282" s="460"/>
      <c r="I1282" s="460"/>
      <c r="J1282" s="408">
        <v>32.51</v>
      </c>
      <c r="K1282" s="432">
        <v>32.505</v>
      </c>
      <c r="L1282" s="432"/>
    </row>
    <row r="1283" spans="1:12" ht="12.75">
      <c r="A1283" s="226">
        <v>901</v>
      </c>
      <c r="B1283" s="310">
        <v>5194</v>
      </c>
      <c r="C1283" s="310">
        <v>3322</v>
      </c>
      <c r="D1283" s="87" t="s">
        <v>928</v>
      </c>
      <c r="E1283" s="87">
        <v>17003</v>
      </c>
      <c r="F1283" s="37" t="s">
        <v>683</v>
      </c>
      <c r="G1283" s="152"/>
      <c r="H1283" s="460"/>
      <c r="I1283" s="460"/>
      <c r="J1283" s="408">
        <v>184.2</v>
      </c>
      <c r="K1283" s="432">
        <v>184.195</v>
      </c>
      <c r="L1283" s="432"/>
    </row>
    <row r="1284" spans="1:12" ht="12.75">
      <c r="A1284" s="226">
        <v>901</v>
      </c>
      <c r="B1284" s="310">
        <v>5424</v>
      </c>
      <c r="C1284" s="310">
        <v>3322</v>
      </c>
      <c r="D1284" s="87" t="s">
        <v>927</v>
      </c>
      <c r="E1284" s="87">
        <v>17002</v>
      </c>
      <c r="F1284" s="125" t="s">
        <v>978</v>
      </c>
      <c r="G1284" s="152"/>
      <c r="H1284" s="460"/>
      <c r="I1284" s="460"/>
      <c r="J1284" s="408">
        <v>0.4</v>
      </c>
      <c r="K1284" s="432">
        <v>0.404</v>
      </c>
      <c r="L1284" s="432"/>
    </row>
    <row r="1285" spans="1:12" ht="12.75">
      <c r="A1285" s="226">
        <v>901</v>
      </c>
      <c r="B1285" s="310">
        <v>5424</v>
      </c>
      <c r="C1285" s="310">
        <v>3322</v>
      </c>
      <c r="D1285" s="87" t="s">
        <v>928</v>
      </c>
      <c r="E1285" s="87">
        <v>17003</v>
      </c>
      <c r="F1285" s="125" t="s">
        <v>979</v>
      </c>
      <c r="G1285" s="152"/>
      <c r="H1285" s="460"/>
      <c r="I1285" s="460"/>
      <c r="J1285" s="408">
        <v>2.29</v>
      </c>
      <c r="K1285" s="432">
        <v>2.289</v>
      </c>
      <c r="L1285" s="432"/>
    </row>
    <row r="1286" spans="1:12" ht="12.75">
      <c r="A1286" s="226">
        <v>901</v>
      </c>
      <c r="B1286" s="310">
        <v>5366</v>
      </c>
      <c r="C1286" s="310">
        <v>6402</v>
      </c>
      <c r="D1286" s="87"/>
      <c r="E1286" s="87"/>
      <c r="F1286" s="125" t="s">
        <v>694</v>
      </c>
      <c r="G1286" s="152"/>
      <c r="H1286" s="460"/>
      <c r="I1286" s="460"/>
      <c r="J1286" s="408">
        <v>214</v>
      </c>
      <c r="K1286" s="432">
        <v>0</v>
      </c>
      <c r="L1286" s="432"/>
    </row>
    <row r="1287" spans="1:12" ht="12.75">
      <c r="A1287" s="226">
        <v>901</v>
      </c>
      <c r="B1287" s="310">
        <v>5221</v>
      </c>
      <c r="C1287" s="310">
        <v>3315</v>
      </c>
      <c r="D1287" s="87"/>
      <c r="E1287" s="87"/>
      <c r="F1287" s="37" t="s">
        <v>360</v>
      </c>
      <c r="G1287" s="152"/>
      <c r="H1287" s="460"/>
      <c r="I1287" s="460"/>
      <c r="J1287" s="408">
        <v>2000</v>
      </c>
      <c r="K1287" s="432">
        <v>0</v>
      </c>
      <c r="L1287" s="432"/>
    </row>
    <row r="1288" spans="1:12" ht="12.75">
      <c r="A1288" s="67">
        <v>901</v>
      </c>
      <c r="B1288" s="310"/>
      <c r="C1288" s="310"/>
      <c r="D1288" s="87"/>
      <c r="E1288" s="87"/>
      <c r="F1288" s="61" t="s">
        <v>925</v>
      </c>
      <c r="G1288" s="93">
        <f>SUM(G1255:G1285)</f>
        <v>10154.349999999999</v>
      </c>
      <c r="H1288" s="438">
        <f>SUM(H1255:H1256)</f>
        <v>9783.161</v>
      </c>
      <c r="I1288" s="438">
        <f>SUM(I1255:I1256)</f>
        <v>0</v>
      </c>
      <c r="J1288" s="399">
        <f>SUM(J1257:J1287)</f>
        <v>8873.04</v>
      </c>
      <c r="K1288" s="433">
        <f>SUM(K1257:K1287)</f>
        <v>6641.881000000001</v>
      </c>
      <c r="L1288" s="433">
        <f>SUM(L1257:L1287)</f>
        <v>0</v>
      </c>
    </row>
    <row r="1289" spans="1:12" ht="2.25" customHeight="1" thickBot="1">
      <c r="A1289" s="226"/>
      <c r="B1289" s="310"/>
      <c r="C1289" s="310"/>
      <c r="D1289" s="87"/>
      <c r="E1289" s="87" t="s">
        <v>573</v>
      </c>
      <c r="F1289" s="228"/>
      <c r="G1289" s="152"/>
      <c r="H1289" s="460"/>
      <c r="I1289" s="460"/>
      <c r="J1289" s="409"/>
      <c r="K1289" s="434"/>
      <c r="L1289" s="450"/>
    </row>
    <row r="1290" spans="1:12" ht="13.5" thickBot="1">
      <c r="A1290" s="227"/>
      <c r="B1290" s="322"/>
      <c r="C1290" s="322"/>
      <c r="D1290" s="164"/>
      <c r="E1290" s="164"/>
      <c r="F1290" s="333" t="s">
        <v>933</v>
      </c>
      <c r="G1290" s="94">
        <f>SUM(G1288)</f>
        <v>10154.349999999999</v>
      </c>
      <c r="H1290" s="441">
        <f>H1288</f>
        <v>9783.161</v>
      </c>
      <c r="I1290" s="441">
        <f>I1288</f>
        <v>0</v>
      </c>
      <c r="J1290" s="229">
        <f>J1288</f>
        <v>8873.04</v>
      </c>
      <c r="K1290" s="441">
        <f>K1288</f>
        <v>6641.881000000001</v>
      </c>
      <c r="L1290" s="441">
        <f>L1288</f>
        <v>0</v>
      </c>
    </row>
    <row r="1291" spans="1:10" ht="3" customHeight="1" thickBot="1">
      <c r="A1291" s="227"/>
      <c r="B1291" s="322"/>
      <c r="C1291" s="322"/>
      <c r="D1291" s="164"/>
      <c r="E1291" s="164"/>
      <c r="F1291" s="11"/>
      <c r="G1291" s="152"/>
      <c r="H1291" s="460"/>
      <c r="I1291" s="460"/>
      <c r="J1291" s="385"/>
    </row>
    <row r="1292" spans="1:12" ht="15.75" thickBot="1">
      <c r="A1292" s="19"/>
      <c r="B1292" s="317"/>
      <c r="C1292" s="317"/>
      <c r="D1292" s="181"/>
      <c r="E1292" s="181"/>
      <c r="F1292" s="137" t="s">
        <v>184</v>
      </c>
      <c r="G1292" s="132">
        <f>G934+G929+G922+G882+G876+G839+G770+G663+G654+G481+G399+G315+G112+G968+G1252+G1290+G595</f>
        <v>296870.78</v>
      </c>
      <c r="H1292" s="542">
        <f>H112+H315+H399+H481+H595+H654+H663+H770+H839+H876+H882+H922+H968+H1252+H1290</f>
        <v>245601.66400000002</v>
      </c>
      <c r="I1292" s="542">
        <f>I112+I315+I399+I481+I595+I654+I663+I770+I839+I876+I882+I922+I968+I1252+I1290</f>
        <v>279532.5</v>
      </c>
      <c r="J1292" s="377">
        <f>SUM(J934+J929+J922+J882+J876+J839+J770+J663+J654+J481+J399+J315+J112+J968+J1252+J1290+J595)</f>
        <v>265500.14</v>
      </c>
      <c r="K1292" s="544">
        <f>SUM(K934+K929+K922+K882+K876+K839+K770+K663+K654+K481+K399+K315+K112+K968+K1252+K1290+K595)</f>
        <v>213024.78699999998</v>
      </c>
      <c r="L1292" s="544">
        <f>SUM(L934+L929+L922+L882+L876+L839+L770+L663+L654+L481+L399+L315+L112+L968+L1252+L1290+L595)</f>
        <v>251105.196</v>
      </c>
    </row>
    <row r="1293" spans="1:11" ht="12.75">
      <c r="A1293" s="19"/>
      <c r="B1293" s="317"/>
      <c r="C1293" s="317"/>
      <c r="D1293" s="181"/>
      <c r="E1293" s="181"/>
      <c r="J1293" s="140"/>
      <c r="K1293" s="442"/>
    </row>
    <row r="1294" spans="1:11" ht="12.75">
      <c r="A1294" s="19"/>
      <c r="B1294" s="317"/>
      <c r="C1294" s="317"/>
      <c r="D1294" s="181"/>
      <c r="E1294" s="181"/>
      <c r="J1294" s="140"/>
      <c r="K1294" s="442"/>
    </row>
    <row r="1295" spans="1:10" ht="12.75">
      <c r="A1295" s="25"/>
      <c r="B1295" s="322"/>
      <c r="C1295" s="322"/>
      <c r="D1295" s="164"/>
      <c r="E1295" s="164"/>
      <c r="F1295" s="1"/>
      <c r="G1295" s="64"/>
      <c r="H1295" s="478"/>
      <c r="I1295" s="478"/>
      <c r="J1295" s="64"/>
    </row>
    <row r="1296" spans="1:10" ht="12.75">
      <c r="A1296" s="25"/>
      <c r="B1296" s="322"/>
      <c r="C1296" s="322"/>
      <c r="D1296" s="164"/>
      <c r="E1296" s="164"/>
      <c r="F1296" s="1"/>
      <c r="G1296" s="64"/>
      <c r="H1296" s="478"/>
      <c r="I1296" s="478"/>
      <c r="J1296" s="64"/>
    </row>
    <row r="1297" spans="1:10" ht="12.75">
      <c r="A1297" s="25"/>
      <c r="B1297" s="322"/>
      <c r="C1297" s="322"/>
      <c r="D1297" s="164"/>
      <c r="E1297" s="164"/>
      <c r="F1297" s="1"/>
      <c r="G1297" s="64"/>
      <c r="H1297" s="478"/>
      <c r="I1297" s="478"/>
      <c r="J1297" s="64"/>
    </row>
    <row r="1298" spans="1:10" ht="12.75">
      <c r="A1298" s="25"/>
      <c r="B1298" s="322"/>
      <c r="C1298" s="322"/>
      <c r="D1298" s="164"/>
      <c r="E1298" s="164"/>
      <c r="F1298" s="1"/>
      <c r="G1298" s="64"/>
      <c r="H1298" s="478"/>
      <c r="I1298" s="478"/>
      <c r="J1298" s="64"/>
    </row>
    <row r="1299" spans="1:10" ht="12.75">
      <c r="A1299" s="25"/>
      <c r="B1299" s="322"/>
      <c r="C1299" s="322"/>
      <c r="D1299" s="164"/>
      <c r="E1299" s="164"/>
      <c r="F1299" s="1"/>
      <c r="G1299" s="64"/>
      <c r="H1299" s="478"/>
      <c r="I1299" s="478"/>
      <c r="J1299" s="64"/>
    </row>
    <row r="1300" spans="1:10" ht="12.75">
      <c r="A1300" s="25"/>
      <c r="B1300" s="322"/>
      <c r="C1300" s="322"/>
      <c r="D1300" s="164"/>
      <c r="E1300" s="164"/>
      <c r="F1300" s="1"/>
      <c r="G1300" s="64"/>
      <c r="H1300" s="478"/>
      <c r="I1300" s="478"/>
      <c r="J1300" s="64"/>
    </row>
    <row r="1301" spans="1:10" ht="12.75">
      <c r="A1301" s="25"/>
      <c r="B1301" s="322"/>
      <c r="C1301" s="322"/>
      <c r="D1301" s="164"/>
      <c r="E1301" s="164"/>
      <c r="F1301" s="1"/>
      <c r="G1301" s="64"/>
      <c r="H1301" s="478"/>
      <c r="I1301" s="478"/>
      <c r="J1301" s="64"/>
    </row>
    <row r="1302" spans="1:10" ht="12.75">
      <c r="A1302" s="25"/>
      <c r="B1302" s="322"/>
      <c r="C1302" s="322"/>
      <c r="D1302" s="164"/>
      <c r="E1302" s="164"/>
      <c r="F1302" s="1"/>
      <c r="G1302" s="64"/>
      <c r="H1302" s="478"/>
      <c r="I1302" s="478"/>
      <c r="J1302" s="64"/>
    </row>
    <row r="1303" spans="1:10" ht="12.75">
      <c r="A1303" s="25"/>
      <c r="B1303" s="322"/>
      <c r="C1303" s="322"/>
      <c r="D1303" s="164"/>
      <c r="E1303" s="164"/>
      <c r="F1303" s="11"/>
      <c r="G1303" s="64"/>
      <c r="H1303" s="478"/>
      <c r="I1303" s="478"/>
      <c r="J1303" s="64"/>
    </row>
    <row r="1304" spans="1:10" ht="12.75">
      <c r="A1304" s="25"/>
      <c r="B1304" s="322"/>
      <c r="C1304" s="322"/>
      <c r="D1304" s="164"/>
      <c r="E1304" s="164"/>
      <c r="F1304" s="1"/>
      <c r="G1304" s="64"/>
      <c r="H1304" s="478"/>
      <c r="I1304" s="478"/>
      <c r="J1304" s="64"/>
    </row>
    <row r="1305" spans="1:10" ht="12.75">
      <c r="A1305" s="25"/>
      <c r="B1305" s="322"/>
      <c r="C1305" s="322"/>
      <c r="D1305" s="164"/>
      <c r="E1305" s="164"/>
      <c r="F1305" s="1"/>
      <c r="G1305" s="64"/>
      <c r="H1305" s="478"/>
      <c r="I1305" s="478"/>
      <c r="J1305" s="64"/>
    </row>
    <row r="1306" spans="1:10" ht="12.75">
      <c r="A1306" s="25"/>
      <c r="B1306" s="322"/>
      <c r="C1306" s="322"/>
      <c r="D1306" s="164"/>
      <c r="E1306" s="164"/>
      <c r="F1306" s="1"/>
      <c r="G1306" s="64"/>
      <c r="H1306" s="478"/>
      <c r="I1306" s="478"/>
      <c r="J1306" s="64"/>
    </row>
    <row r="1307" spans="1:10" ht="12.75">
      <c r="A1307" s="25"/>
      <c r="B1307" s="322"/>
      <c r="C1307" s="322"/>
      <c r="D1307" s="164"/>
      <c r="E1307" s="164"/>
      <c r="F1307" s="1"/>
      <c r="G1307" s="64"/>
      <c r="H1307" s="478"/>
      <c r="I1307" s="478"/>
      <c r="J1307" s="64"/>
    </row>
    <row r="1308" spans="1:10" ht="12.75">
      <c r="A1308" s="25"/>
      <c r="B1308" s="322"/>
      <c r="C1308" s="322"/>
      <c r="D1308" s="164"/>
      <c r="E1308" s="164"/>
      <c r="F1308" s="1"/>
      <c r="G1308" s="64"/>
      <c r="H1308" s="478"/>
      <c r="I1308" s="478"/>
      <c r="J1308" s="64"/>
    </row>
    <row r="1309" spans="1:10" ht="12.75">
      <c r="A1309" s="25"/>
      <c r="B1309" s="322"/>
      <c r="C1309" s="322"/>
      <c r="D1309" s="164"/>
      <c r="E1309" s="164"/>
      <c r="F1309" s="11"/>
      <c r="G1309" s="64"/>
      <c r="H1309" s="478"/>
      <c r="I1309" s="478"/>
      <c r="J1309" s="64"/>
    </row>
    <row r="1310" spans="1:10" ht="15">
      <c r="A1310" s="25"/>
      <c r="B1310" s="322"/>
      <c r="C1310" s="322"/>
      <c r="D1310" s="164"/>
      <c r="E1310" s="164"/>
      <c r="F1310" s="26"/>
      <c r="G1310" s="64"/>
      <c r="H1310" s="478"/>
      <c r="I1310" s="478"/>
      <c r="J1310" s="64"/>
    </row>
    <row r="1311" spans="1:10" ht="15">
      <c r="A1311" s="25"/>
      <c r="B1311" s="322"/>
      <c r="C1311" s="322"/>
      <c r="D1311" s="164"/>
      <c r="E1311" s="164"/>
      <c r="F1311" s="26"/>
      <c r="G1311" s="64"/>
      <c r="H1311" s="478"/>
      <c r="I1311" s="478"/>
      <c r="J1311" s="64"/>
    </row>
    <row r="1312" spans="1:10" ht="15">
      <c r="A1312" s="25"/>
      <c r="B1312" s="322"/>
      <c r="C1312" s="322"/>
      <c r="D1312" s="164"/>
      <c r="E1312" s="164"/>
      <c r="F1312" s="26"/>
      <c r="G1312" s="64"/>
      <c r="H1312" s="478"/>
      <c r="I1312" s="478"/>
      <c r="J1312" s="64"/>
    </row>
    <row r="1313" spans="1:10" ht="15">
      <c r="A1313" s="25"/>
      <c r="B1313" s="322"/>
      <c r="C1313" s="322"/>
      <c r="D1313" s="164"/>
      <c r="E1313" s="164"/>
      <c r="F1313" s="26"/>
      <c r="G1313" s="64"/>
      <c r="H1313" s="478"/>
      <c r="I1313" s="478"/>
      <c r="J1313" s="64"/>
    </row>
    <row r="1314" spans="1:10" ht="15">
      <c r="A1314" s="25"/>
      <c r="B1314" s="322"/>
      <c r="C1314" s="322"/>
      <c r="D1314" s="164"/>
      <c r="E1314" s="164"/>
      <c r="F1314" s="26"/>
      <c r="G1314" s="64"/>
      <c r="H1314" s="478"/>
      <c r="I1314" s="478"/>
      <c r="J1314" s="64"/>
    </row>
    <row r="1315" spans="1:10" ht="15">
      <c r="A1315" s="25"/>
      <c r="B1315" s="322"/>
      <c r="C1315" s="322"/>
      <c r="D1315" s="164"/>
      <c r="E1315" s="164"/>
      <c r="F1315" s="26"/>
      <c r="G1315" s="64"/>
      <c r="H1315" s="478"/>
      <c r="I1315" s="478"/>
      <c r="J1315" s="64"/>
    </row>
    <row r="1316" spans="1:10" ht="15">
      <c r="A1316" s="25"/>
      <c r="B1316" s="322"/>
      <c r="C1316" s="322"/>
      <c r="D1316" s="164"/>
      <c r="E1316" s="164"/>
      <c r="F1316" s="26"/>
      <c r="G1316" s="64"/>
      <c r="H1316" s="478"/>
      <c r="I1316" s="478"/>
      <c r="J1316" s="64"/>
    </row>
    <row r="1317" spans="1:10" ht="15">
      <c r="A1317" s="25"/>
      <c r="B1317" s="322"/>
      <c r="C1317" s="322"/>
      <c r="D1317" s="164"/>
      <c r="E1317" s="164"/>
      <c r="F1317" s="26"/>
      <c r="G1317" s="64"/>
      <c r="H1317" s="478"/>
      <c r="I1317" s="478"/>
      <c r="J1317" s="64"/>
    </row>
    <row r="1318" spans="1:10" ht="15">
      <c r="A1318" s="25"/>
      <c r="B1318" s="322"/>
      <c r="C1318" s="322"/>
      <c r="D1318" s="164"/>
      <c r="E1318" s="164"/>
      <c r="F1318" s="26"/>
      <c r="G1318" s="64"/>
      <c r="H1318" s="478"/>
      <c r="I1318" s="478"/>
      <c r="J1318" s="64"/>
    </row>
    <row r="1319" spans="1:10" ht="15">
      <c r="A1319" s="25"/>
      <c r="B1319" s="322"/>
      <c r="C1319" s="322"/>
      <c r="D1319" s="164"/>
      <c r="E1319" s="164"/>
      <c r="F1319" s="26"/>
      <c r="G1319" s="64"/>
      <c r="H1319" s="478"/>
      <c r="I1319" s="478"/>
      <c r="J1319" s="64"/>
    </row>
    <row r="1320" spans="1:10" ht="15">
      <c r="A1320" s="25"/>
      <c r="B1320" s="322"/>
      <c r="C1320" s="322"/>
      <c r="D1320" s="164"/>
      <c r="E1320" s="164"/>
      <c r="F1320" s="26"/>
      <c r="G1320" s="64"/>
      <c r="H1320" s="478"/>
      <c r="I1320" s="478"/>
      <c r="J1320" s="64"/>
    </row>
    <row r="1321" spans="1:10" ht="15">
      <c r="A1321" s="25"/>
      <c r="B1321" s="322"/>
      <c r="C1321" s="322"/>
      <c r="D1321" s="164"/>
      <c r="E1321" s="164"/>
      <c r="F1321" s="26"/>
      <c r="G1321" s="64"/>
      <c r="H1321" s="478"/>
      <c r="I1321" s="478"/>
      <c r="J1321" s="64"/>
    </row>
    <row r="1322" spans="1:10" ht="12.75">
      <c r="A1322" s="25"/>
      <c r="B1322" s="322"/>
      <c r="C1322" s="322"/>
      <c r="D1322" s="164"/>
      <c r="E1322" s="164"/>
      <c r="F1322" s="1"/>
      <c r="G1322" s="420"/>
      <c r="H1322" s="496"/>
      <c r="I1322" s="496"/>
      <c r="J1322" s="420"/>
    </row>
    <row r="1323" spans="1:10" ht="12.75">
      <c r="A1323" s="23"/>
      <c r="B1323" s="319"/>
      <c r="C1323" s="319"/>
      <c r="D1323" s="162"/>
      <c r="E1323" s="162"/>
      <c r="F1323" s="23"/>
      <c r="G1323" s="420"/>
      <c r="H1323" s="496"/>
      <c r="I1323" s="496"/>
      <c r="J1323" s="420"/>
    </row>
    <row r="1324" spans="1:10" ht="15">
      <c r="A1324" s="25"/>
      <c r="B1324" s="322"/>
      <c r="C1324" s="322"/>
      <c r="D1324" s="164"/>
      <c r="E1324" s="164"/>
      <c r="F1324" s="26"/>
      <c r="G1324" s="64"/>
      <c r="H1324" s="478"/>
      <c r="I1324" s="478"/>
      <c r="J1324" s="64"/>
    </row>
    <row r="1325" spans="1:10" ht="15">
      <c r="A1325" s="25"/>
      <c r="B1325" s="322"/>
      <c r="C1325" s="322"/>
      <c r="D1325" s="164"/>
      <c r="E1325" s="164"/>
      <c r="F1325" s="26"/>
      <c r="G1325" s="64"/>
      <c r="H1325" s="478"/>
      <c r="I1325" s="478"/>
      <c r="J1325" s="64"/>
    </row>
    <row r="1326" spans="1:10" ht="15">
      <c r="A1326" s="25"/>
      <c r="B1326" s="322"/>
      <c r="C1326" s="322"/>
      <c r="D1326" s="164"/>
      <c r="E1326" s="164"/>
      <c r="F1326" s="26"/>
      <c r="G1326" s="64"/>
      <c r="H1326" s="478"/>
      <c r="I1326" s="478"/>
      <c r="J1326" s="64"/>
    </row>
    <row r="1327" spans="1:10" ht="12.75">
      <c r="A1327" s="25"/>
      <c r="B1327" s="322"/>
      <c r="C1327" s="322"/>
      <c r="D1327" s="164"/>
      <c r="E1327" s="164"/>
      <c r="F1327" s="1"/>
      <c r="G1327" s="64"/>
      <c r="H1327" s="478"/>
      <c r="I1327" s="478"/>
      <c r="J1327" s="64"/>
    </row>
    <row r="1328" spans="1:10" ht="12.75">
      <c r="A1328" s="25"/>
      <c r="B1328" s="322"/>
      <c r="C1328" s="322"/>
      <c r="D1328" s="164"/>
      <c r="E1328" s="164"/>
      <c r="F1328" s="1"/>
      <c r="G1328" s="64"/>
      <c r="H1328" s="478"/>
      <c r="I1328" s="478"/>
      <c r="J1328" s="64"/>
    </row>
    <row r="1329" spans="1:10" ht="12.75">
      <c r="A1329" s="25"/>
      <c r="B1329" s="322"/>
      <c r="C1329" s="322"/>
      <c r="D1329" s="164"/>
      <c r="E1329" s="164"/>
      <c r="F1329" s="1"/>
      <c r="G1329" s="64"/>
      <c r="H1329" s="478"/>
      <c r="I1329" s="478"/>
      <c r="J1329" s="64"/>
    </row>
    <row r="1330" spans="1:10" ht="12.75">
      <c r="A1330" s="25"/>
      <c r="B1330" s="322"/>
      <c r="C1330" s="322"/>
      <c r="D1330" s="164"/>
      <c r="E1330" s="164"/>
      <c r="F1330" s="1"/>
      <c r="G1330" s="64"/>
      <c r="H1330" s="478"/>
      <c r="I1330" s="478"/>
      <c r="J1330" s="64"/>
    </row>
    <row r="1331" spans="1:10" ht="12.75">
      <c r="A1331" s="25"/>
      <c r="B1331" s="322"/>
      <c r="C1331" s="322"/>
      <c r="D1331" s="164"/>
      <c r="E1331" s="164"/>
      <c r="F1331" s="1"/>
      <c r="G1331" s="64"/>
      <c r="H1331" s="478"/>
      <c r="I1331" s="478"/>
      <c r="J1331" s="64"/>
    </row>
    <row r="1332" spans="1:10" ht="12.75">
      <c r="A1332" s="25"/>
      <c r="B1332" s="322"/>
      <c r="C1332" s="322"/>
      <c r="D1332" s="164"/>
      <c r="E1332" s="164"/>
      <c r="F1332" s="1"/>
      <c r="G1332" s="64"/>
      <c r="H1332" s="478"/>
      <c r="I1332" s="478"/>
      <c r="J1332" s="64"/>
    </row>
    <row r="1333" spans="1:10" ht="12.75">
      <c r="A1333" s="25"/>
      <c r="B1333" s="322"/>
      <c r="C1333" s="322"/>
      <c r="D1333" s="164"/>
      <c r="E1333" s="164"/>
      <c r="F1333" s="1"/>
      <c r="G1333" s="64"/>
      <c r="H1333" s="478"/>
      <c r="I1333" s="478"/>
      <c r="J1333" s="64"/>
    </row>
    <row r="1334" spans="1:10" ht="12.75">
      <c r="A1334" s="25"/>
      <c r="B1334" s="322"/>
      <c r="C1334" s="322"/>
      <c r="D1334" s="164"/>
      <c r="E1334" s="164"/>
      <c r="F1334" s="1"/>
      <c r="G1334" s="64"/>
      <c r="H1334" s="478"/>
      <c r="I1334" s="478"/>
      <c r="J1334" s="64"/>
    </row>
    <row r="1335" spans="1:10" ht="12.75">
      <c r="A1335" s="25"/>
      <c r="B1335" s="322"/>
      <c r="C1335" s="322"/>
      <c r="D1335" s="164"/>
      <c r="E1335" s="164"/>
      <c r="F1335" s="1"/>
      <c r="G1335" s="64"/>
      <c r="H1335" s="478"/>
      <c r="I1335" s="478"/>
      <c r="J1335" s="64"/>
    </row>
    <row r="1336" spans="1:10" ht="12.75">
      <c r="A1336" s="25"/>
      <c r="B1336" s="322"/>
      <c r="C1336" s="322"/>
      <c r="D1336" s="164"/>
      <c r="E1336" s="164"/>
      <c r="F1336" s="1"/>
      <c r="G1336" s="64"/>
      <c r="H1336" s="478"/>
      <c r="I1336" s="478"/>
      <c r="J1336" s="64"/>
    </row>
    <row r="1337" spans="1:10" ht="12.75">
      <c r="A1337" s="25"/>
      <c r="B1337" s="322"/>
      <c r="C1337" s="322"/>
      <c r="D1337" s="164"/>
      <c r="E1337" s="164"/>
      <c r="F1337" s="1"/>
      <c r="G1337" s="64"/>
      <c r="H1337" s="478"/>
      <c r="I1337" s="478"/>
      <c r="J1337" s="64"/>
    </row>
    <row r="1338" spans="1:10" ht="12.75">
      <c r="A1338" s="25"/>
      <c r="B1338" s="322"/>
      <c r="C1338" s="322"/>
      <c r="D1338" s="164"/>
      <c r="E1338" s="164"/>
      <c r="F1338" s="1"/>
      <c r="G1338" s="64"/>
      <c r="H1338" s="478"/>
      <c r="I1338" s="478"/>
      <c r="J1338" s="64"/>
    </row>
    <row r="1339" spans="1:10" ht="12.75">
      <c r="A1339" s="25"/>
      <c r="B1339" s="322"/>
      <c r="C1339" s="322"/>
      <c r="D1339" s="164"/>
      <c r="E1339" s="164"/>
      <c r="F1339" s="1"/>
      <c r="G1339" s="64"/>
      <c r="H1339" s="478"/>
      <c r="I1339" s="478"/>
      <c r="J1339" s="64"/>
    </row>
    <row r="1340" spans="1:10" ht="12.75">
      <c r="A1340" s="25"/>
      <c r="B1340" s="322"/>
      <c r="C1340" s="322"/>
      <c r="D1340" s="164"/>
      <c r="E1340" s="164"/>
      <c r="F1340" s="1"/>
      <c r="G1340" s="64"/>
      <c r="H1340" s="478"/>
      <c r="I1340" s="478"/>
      <c r="J1340" s="64"/>
    </row>
    <row r="1341" spans="1:10" ht="12.75">
      <c r="A1341" s="25"/>
      <c r="B1341" s="322"/>
      <c r="C1341" s="322"/>
      <c r="D1341" s="164"/>
      <c r="E1341" s="164"/>
      <c r="F1341" s="1"/>
      <c r="G1341" s="64"/>
      <c r="H1341" s="478"/>
      <c r="I1341" s="478"/>
      <c r="J1341" s="64"/>
    </row>
    <row r="1342" spans="1:10" ht="12.75">
      <c r="A1342" s="25"/>
      <c r="B1342" s="322"/>
      <c r="C1342" s="322"/>
      <c r="D1342" s="164"/>
      <c r="E1342" s="164"/>
      <c r="F1342" s="1"/>
      <c r="G1342" s="64"/>
      <c r="H1342" s="478"/>
      <c r="I1342" s="478"/>
      <c r="J1342" s="64"/>
    </row>
    <row r="1343" spans="1:10" ht="12.75">
      <c r="A1343" s="25"/>
      <c r="B1343" s="322"/>
      <c r="C1343" s="322"/>
      <c r="D1343" s="164"/>
      <c r="E1343" s="164"/>
      <c r="F1343" s="1"/>
      <c r="G1343" s="64"/>
      <c r="H1343" s="478"/>
      <c r="I1343" s="478"/>
      <c r="J1343" s="64"/>
    </row>
    <row r="1344" spans="1:10" ht="12.75">
      <c r="A1344" s="25"/>
      <c r="B1344" s="322"/>
      <c r="C1344" s="322"/>
      <c r="D1344" s="164"/>
      <c r="E1344" s="164"/>
      <c r="F1344" s="1"/>
      <c r="G1344" s="64"/>
      <c r="H1344" s="478"/>
      <c r="I1344" s="478"/>
      <c r="J1344" s="64"/>
    </row>
    <row r="1345" spans="1:10" ht="12.75">
      <c r="A1345" s="25"/>
      <c r="B1345" s="322"/>
      <c r="C1345" s="322"/>
      <c r="D1345" s="164"/>
      <c r="E1345" s="164"/>
      <c r="F1345" s="1"/>
      <c r="G1345" s="64"/>
      <c r="H1345" s="478"/>
      <c r="I1345" s="478"/>
      <c r="J1345" s="64"/>
    </row>
    <row r="1346" spans="1:10" ht="12.75">
      <c r="A1346" s="25"/>
      <c r="B1346" s="322"/>
      <c r="C1346" s="322"/>
      <c r="D1346" s="164"/>
      <c r="E1346" s="164"/>
      <c r="F1346" s="1"/>
      <c r="G1346" s="64"/>
      <c r="H1346" s="478"/>
      <c r="I1346" s="478"/>
      <c r="J1346" s="64"/>
    </row>
    <row r="1347" spans="1:10" ht="12.75">
      <c r="A1347" s="25"/>
      <c r="B1347" s="322"/>
      <c r="C1347" s="322"/>
      <c r="D1347" s="164"/>
      <c r="E1347" s="164"/>
      <c r="F1347" s="1"/>
      <c r="G1347" s="64"/>
      <c r="H1347" s="478"/>
      <c r="I1347" s="478"/>
      <c r="J1347" s="64"/>
    </row>
    <row r="1348" spans="1:10" ht="12.75">
      <c r="A1348" s="25"/>
      <c r="B1348" s="322"/>
      <c r="C1348" s="322"/>
      <c r="D1348" s="164"/>
      <c r="E1348" s="164"/>
      <c r="F1348" s="1"/>
      <c r="G1348" s="64"/>
      <c r="H1348" s="478"/>
      <c r="I1348" s="478"/>
      <c r="J1348" s="64"/>
    </row>
    <row r="1349" spans="1:10" ht="12.75">
      <c r="A1349" s="25"/>
      <c r="B1349" s="322"/>
      <c r="C1349" s="322"/>
      <c r="D1349" s="164"/>
      <c r="E1349" s="164"/>
      <c r="F1349" s="1"/>
      <c r="G1349" s="64"/>
      <c r="H1349" s="478"/>
      <c r="I1349" s="478"/>
      <c r="J1349" s="64"/>
    </row>
    <row r="1350" spans="1:10" ht="12.75">
      <c r="A1350" s="25"/>
      <c r="B1350" s="322"/>
      <c r="C1350" s="322"/>
      <c r="D1350" s="164"/>
      <c r="E1350" s="164"/>
      <c r="F1350" s="1"/>
      <c r="G1350" s="64"/>
      <c r="H1350" s="478"/>
      <c r="I1350" s="478"/>
      <c r="J1350" s="64"/>
    </row>
    <row r="1351" spans="1:10" ht="12.75">
      <c r="A1351" s="25"/>
      <c r="B1351" s="322"/>
      <c r="C1351" s="322"/>
      <c r="D1351" s="164"/>
      <c r="E1351" s="164"/>
      <c r="F1351" s="1"/>
      <c r="G1351" s="64"/>
      <c r="H1351" s="478"/>
      <c r="I1351" s="478"/>
      <c r="J1351" s="64"/>
    </row>
    <row r="1352" spans="1:10" ht="12.75">
      <c r="A1352" s="25"/>
      <c r="B1352" s="322"/>
      <c r="C1352" s="322"/>
      <c r="D1352" s="164"/>
      <c r="E1352" s="164"/>
      <c r="F1352" s="1"/>
      <c r="G1352" s="64"/>
      <c r="H1352" s="478"/>
      <c r="I1352" s="478"/>
      <c r="J1352" s="64"/>
    </row>
    <row r="1353" spans="1:10" ht="12.75">
      <c r="A1353" s="25"/>
      <c r="B1353" s="322"/>
      <c r="C1353" s="322"/>
      <c r="D1353" s="164"/>
      <c r="E1353" s="164"/>
      <c r="F1353" s="1"/>
      <c r="G1353" s="64"/>
      <c r="H1353" s="478"/>
      <c r="I1353" s="478"/>
      <c r="J1353" s="64"/>
    </row>
    <row r="1354" spans="1:10" ht="12.75">
      <c r="A1354" s="25"/>
      <c r="B1354" s="322"/>
      <c r="C1354" s="322"/>
      <c r="D1354" s="164"/>
      <c r="E1354" s="164"/>
      <c r="F1354" s="1"/>
      <c r="G1354" s="64"/>
      <c r="H1354" s="478"/>
      <c r="I1354" s="478"/>
      <c r="J1354" s="64"/>
    </row>
    <row r="1355" spans="1:10" ht="12.75">
      <c r="A1355" s="25"/>
      <c r="B1355" s="322"/>
      <c r="C1355" s="322"/>
      <c r="D1355" s="164"/>
      <c r="E1355" s="164"/>
      <c r="F1355" s="1"/>
      <c r="G1355" s="64"/>
      <c r="H1355" s="478"/>
      <c r="I1355" s="478"/>
      <c r="J1355" s="64"/>
    </row>
    <row r="1356" spans="1:10" ht="12.75">
      <c r="A1356" s="25"/>
      <c r="B1356" s="322"/>
      <c r="C1356" s="322"/>
      <c r="D1356" s="164"/>
      <c r="E1356" s="164"/>
      <c r="F1356" s="11"/>
      <c r="G1356" s="64"/>
      <c r="H1356" s="478"/>
      <c r="I1356" s="478"/>
      <c r="J1356" s="64"/>
    </row>
    <row r="1357" spans="1:10" ht="12.75">
      <c r="A1357" s="25"/>
      <c r="B1357" s="322"/>
      <c r="C1357" s="322"/>
      <c r="D1357" s="164"/>
      <c r="E1357" s="164"/>
      <c r="F1357" s="1"/>
      <c r="G1357" s="64"/>
      <c r="H1357" s="478"/>
      <c r="I1357" s="478"/>
      <c r="J1357" s="64"/>
    </row>
    <row r="1358" spans="1:10" ht="12.75">
      <c r="A1358" s="25"/>
      <c r="B1358" s="322"/>
      <c r="C1358" s="322"/>
      <c r="D1358" s="164"/>
      <c r="E1358" s="164"/>
      <c r="F1358" s="1"/>
      <c r="G1358" s="64"/>
      <c r="H1358" s="478"/>
      <c r="I1358" s="478"/>
      <c r="J1358" s="64"/>
    </row>
    <row r="1359" spans="1:10" ht="12.75">
      <c r="A1359" s="25"/>
      <c r="B1359" s="322"/>
      <c r="C1359" s="322"/>
      <c r="D1359" s="164"/>
      <c r="E1359" s="164"/>
      <c r="F1359" s="1"/>
      <c r="G1359" s="64"/>
      <c r="H1359" s="478"/>
      <c r="I1359" s="478"/>
      <c r="J1359" s="64"/>
    </row>
    <row r="1360" spans="1:10" ht="12.75">
      <c r="A1360" s="25"/>
      <c r="B1360" s="322"/>
      <c r="C1360" s="322"/>
      <c r="D1360" s="164"/>
      <c r="E1360" s="164"/>
      <c r="F1360" s="1"/>
      <c r="G1360" s="64"/>
      <c r="H1360" s="478"/>
      <c r="I1360" s="478"/>
      <c r="J1360" s="64"/>
    </row>
    <row r="1361" spans="1:10" ht="12.75">
      <c r="A1361" s="25"/>
      <c r="B1361" s="322"/>
      <c r="C1361" s="322"/>
      <c r="D1361" s="164"/>
      <c r="E1361" s="164"/>
      <c r="F1361" s="1"/>
      <c r="G1361" s="64"/>
      <c r="H1361" s="478"/>
      <c r="I1361" s="478"/>
      <c r="J1361" s="64"/>
    </row>
    <row r="1362" spans="1:10" ht="12.75">
      <c r="A1362" s="25"/>
      <c r="B1362" s="322"/>
      <c r="C1362" s="322"/>
      <c r="D1362" s="164"/>
      <c r="E1362" s="164"/>
      <c r="F1362" s="1"/>
      <c r="G1362" s="64"/>
      <c r="H1362" s="478"/>
      <c r="I1362" s="478"/>
      <c r="J1362" s="64"/>
    </row>
    <row r="1363" spans="1:10" ht="12.75">
      <c r="A1363" s="25"/>
      <c r="B1363" s="322"/>
      <c r="C1363" s="322"/>
      <c r="D1363" s="164"/>
      <c r="E1363" s="164"/>
      <c r="F1363" s="1"/>
      <c r="G1363" s="64"/>
      <c r="H1363" s="478"/>
      <c r="I1363" s="478"/>
      <c r="J1363" s="64"/>
    </row>
    <row r="1364" spans="1:5" ht="12.75">
      <c r="A1364" s="19"/>
      <c r="B1364" s="317"/>
      <c r="C1364" s="317"/>
      <c r="D1364" s="181"/>
      <c r="E1364" s="181"/>
    </row>
    <row r="1365" spans="1:5" ht="12.75">
      <c r="A1365" s="19"/>
      <c r="B1365" s="317"/>
      <c r="C1365" s="317"/>
      <c r="D1365" s="181"/>
      <c r="E1365" s="181"/>
    </row>
    <row r="1366" spans="1:5" ht="12.75">
      <c r="A1366" s="19"/>
      <c r="B1366" s="317"/>
      <c r="C1366" s="317"/>
      <c r="D1366" s="181"/>
      <c r="E1366" s="181"/>
    </row>
    <row r="1367" spans="1:5" ht="12.75">
      <c r="A1367" s="19"/>
      <c r="B1367" s="317"/>
      <c r="C1367" s="317"/>
      <c r="D1367" s="181"/>
      <c r="E1367" s="181"/>
    </row>
    <row r="1368" spans="1:5" ht="12.75">
      <c r="A1368" s="19"/>
      <c r="B1368" s="317"/>
      <c r="C1368" s="317"/>
      <c r="D1368" s="181"/>
      <c r="E1368" s="181"/>
    </row>
    <row r="1369" spans="1:5" ht="12.75">
      <c r="A1369" s="19"/>
      <c r="B1369" s="317"/>
      <c r="C1369" s="317"/>
      <c r="D1369" s="181"/>
      <c r="E1369" s="181"/>
    </row>
    <row r="1370" spans="1:5" ht="12.75">
      <c r="A1370" s="19"/>
      <c r="B1370" s="317"/>
      <c r="C1370" s="317"/>
      <c r="D1370" s="181"/>
      <c r="E1370" s="181"/>
    </row>
    <row r="1371" spans="1:5" ht="12.75">
      <c r="A1371" s="19"/>
      <c r="B1371" s="317"/>
      <c r="C1371" s="317"/>
      <c r="D1371" s="181"/>
      <c r="E1371" s="181"/>
    </row>
    <row r="1372" spans="1:5" ht="12.75">
      <c r="A1372" s="19"/>
      <c r="B1372" s="317"/>
      <c r="C1372" s="317"/>
      <c r="D1372" s="181"/>
      <c r="E1372" s="181"/>
    </row>
    <row r="1373" spans="1:5" ht="12.75">
      <c r="A1373" s="19"/>
      <c r="B1373" s="317"/>
      <c r="C1373" s="317"/>
      <c r="D1373" s="181"/>
      <c r="E1373" s="181"/>
    </row>
    <row r="1374" spans="1:5" ht="12.75">
      <c r="A1374" s="19"/>
      <c r="B1374" s="317"/>
      <c r="C1374" s="317"/>
      <c r="D1374" s="181"/>
      <c r="E1374" s="181"/>
    </row>
    <row r="1375" spans="1:5" ht="12.75">
      <c r="A1375" s="19"/>
      <c r="B1375" s="317"/>
      <c r="C1375" s="317"/>
      <c r="D1375" s="181"/>
      <c r="E1375" s="181"/>
    </row>
    <row r="1376" spans="1:5" ht="12.75">
      <c r="A1376" s="19"/>
      <c r="B1376" s="317"/>
      <c r="C1376" s="317"/>
      <c r="D1376" s="181"/>
      <c r="E1376" s="181"/>
    </row>
    <row r="1377" spans="1:5" ht="12.75">
      <c r="A1377" s="19"/>
      <c r="B1377" s="317"/>
      <c r="C1377" s="317"/>
      <c r="D1377" s="181"/>
      <c r="E1377" s="181"/>
    </row>
    <row r="1378" spans="1:5" ht="12.75">
      <c r="A1378" s="19"/>
      <c r="B1378" s="317"/>
      <c r="C1378" s="317"/>
      <c r="D1378" s="181"/>
      <c r="E1378" s="181"/>
    </row>
    <row r="1379" spans="1:5" ht="12.75">
      <c r="A1379" s="19"/>
      <c r="B1379" s="317"/>
      <c r="C1379" s="317"/>
      <c r="D1379" s="181"/>
      <c r="E1379" s="181"/>
    </row>
    <row r="1380" spans="1:5" ht="12.75">
      <c r="A1380" s="19"/>
      <c r="B1380" s="317"/>
      <c r="C1380" s="317"/>
      <c r="D1380" s="181"/>
      <c r="E1380" s="181"/>
    </row>
    <row r="1381" spans="1:5" ht="12.75">
      <c r="A1381" s="19"/>
      <c r="B1381" s="317"/>
      <c r="C1381" s="317"/>
      <c r="D1381" s="181"/>
      <c r="E1381" s="181"/>
    </row>
    <row r="1382" spans="1:5" ht="12.75">
      <c r="A1382" s="19"/>
      <c r="B1382" s="317"/>
      <c r="C1382" s="317"/>
      <c r="D1382" s="181"/>
      <c r="E1382" s="181"/>
    </row>
    <row r="1383" spans="1:5" ht="12.75">
      <c r="A1383" s="19"/>
      <c r="B1383" s="317"/>
      <c r="C1383" s="317"/>
      <c r="D1383" s="181"/>
      <c r="E1383" s="181"/>
    </row>
    <row r="1384" spans="1:5" ht="12.75">
      <c r="A1384" s="19"/>
      <c r="B1384" s="317"/>
      <c r="C1384" s="317"/>
      <c r="D1384" s="181"/>
      <c r="E1384" s="181"/>
    </row>
    <row r="1385" spans="1:5" ht="12.75">
      <c r="A1385" s="19"/>
      <c r="B1385" s="317"/>
      <c r="C1385" s="317"/>
      <c r="D1385" s="181"/>
      <c r="E1385" s="181"/>
    </row>
    <row r="1386" spans="1:5" ht="12.75">
      <c r="A1386" s="19"/>
      <c r="B1386" s="317"/>
      <c r="C1386" s="317"/>
      <c r="D1386" s="181"/>
      <c r="E1386" s="181"/>
    </row>
    <row r="1387" spans="1:5" ht="12.75">
      <c r="A1387" s="19"/>
      <c r="B1387" s="317"/>
      <c r="C1387" s="317"/>
      <c r="D1387" s="181"/>
      <c r="E1387" s="181"/>
    </row>
    <row r="1388" spans="1:5" ht="12.75">
      <c r="A1388" s="19"/>
      <c r="B1388" s="317"/>
      <c r="C1388" s="317"/>
      <c r="D1388" s="181"/>
      <c r="E1388" s="181"/>
    </row>
    <row r="1389" spans="1:5" ht="12.75">
      <c r="A1389" s="19"/>
      <c r="B1389" s="317"/>
      <c r="C1389" s="317"/>
      <c r="D1389" s="181"/>
      <c r="E1389" s="181"/>
    </row>
    <row r="1390" spans="1:5" ht="12.75">
      <c r="A1390" s="19"/>
      <c r="B1390" s="317"/>
      <c r="C1390" s="317"/>
      <c r="D1390" s="181"/>
      <c r="E1390" s="181"/>
    </row>
    <row r="1391" spans="1:5" ht="12.75">
      <c r="A1391" s="19"/>
      <c r="B1391" s="317"/>
      <c r="C1391" s="317"/>
      <c r="D1391" s="181"/>
      <c r="E1391" s="181"/>
    </row>
    <row r="1392" spans="1:5" ht="12.75">
      <c r="A1392" s="19"/>
      <c r="B1392" s="317"/>
      <c r="C1392" s="317"/>
      <c r="D1392" s="181"/>
      <c r="E1392" s="181"/>
    </row>
    <row r="1393" spans="1:5" ht="12.75">
      <c r="A1393" s="19"/>
      <c r="B1393" s="317"/>
      <c r="C1393" s="317"/>
      <c r="D1393" s="181"/>
      <c r="E1393" s="181"/>
    </row>
    <row r="1394" spans="1:5" ht="12.75">
      <c r="A1394" s="19"/>
      <c r="B1394" s="317"/>
      <c r="C1394" s="317"/>
      <c r="D1394" s="181"/>
      <c r="E1394" s="181"/>
    </row>
    <row r="1395" spans="1:5" ht="12.75">
      <c r="A1395" s="19"/>
      <c r="B1395" s="317"/>
      <c r="C1395" s="317"/>
      <c r="D1395" s="181"/>
      <c r="E1395" s="181"/>
    </row>
    <row r="1396" spans="1:5" ht="12.75">
      <c r="A1396" s="19"/>
      <c r="B1396" s="317"/>
      <c r="C1396" s="317"/>
      <c r="D1396" s="181"/>
      <c r="E1396" s="181"/>
    </row>
    <row r="1397" spans="1:5" ht="12.75">
      <c r="A1397" s="19"/>
      <c r="B1397" s="317"/>
      <c r="C1397" s="317"/>
      <c r="D1397" s="181"/>
      <c r="E1397" s="181"/>
    </row>
    <row r="1398" spans="1:5" ht="12.75">
      <c r="A1398" s="19"/>
      <c r="B1398" s="317"/>
      <c r="C1398" s="317"/>
      <c r="D1398" s="181"/>
      <c r="E1398" s="181"/>
    </row>
    <row r="1399" spans="1:5" ht="12.75">
      <c r="A1399" s="19"/>
      <c r="B1399" s="317"/>
      <c r="C1399" s="317"/>
      <c r="D1399" s="181"/>
      <c r="E1399" s="181"/>
    </row>
    <row r="1400" spans="1:5" ht="12.75">
      <c r="A1400" s="19"/>
      <c r="B1400" s="317"/>
      <c r="C1400" s="317"/>
      <c r="D1400" s="181"/>
      <c r="E1400" s="181"/>
    </row>
    <row r="1401" spans="1:5" ht="12.75">
      <c r="A1401" s="19"/>
      <c r="B1401" s="317"/>
      <c r="C1401" s="317"/>
      <c r="D1401" s="181"/>
      <c r="E1401" s="181"/>
    </row>
    <row r="1402" spans="1:5" ht="12.75">
      <c r="A1402" s="19"/>
      <c r="B1402" s="317"/>
      <c r="C1402" s="317"/>
      <c r="D1402" s="181"/>
      <c r="E1402" s="181"/>
    </row>
    <row r="1403" spans="1:5" ht="12.75">
      <c r="A1403" s="19"/>
      <c r="B1403" s="317"/>
      <c r="C1403" s="317"/>
      <c r="D1403" s="181"/>
      <c r="E1403" s="181"/>
    </row>
    <row r="1404" spans="1:5" ht="12.75">
      <c r="A1404" s="19"/>
      <c r="B1404" s="317"/>
      <c r="C1404" s="317"/>
      <c r="D1404" s="181"/>
      <c r="E1404" s="181"/>
    </row>
    <row r="1405" spans="1:5" ht="12.75">
      <c r="A1405" s="19"/>
      <c r="B1405" s="317"/>
      <c r="C1405" s="317"/>
      <c r="D1405" s="181"/>
      <c r="E1405" s="181"/>
    </row>
    <row r="1406" spans="1:5" ht="12.75">
      <c r="A1406" s="19"/>
      <c r="B1406" s="317"/>
      <c r="C1406" s="317"/>
      <c r="D1406" s="181"/>
      <c r="E1406" s="181"/>
    </row>
    <row r="1407" spans="1:5" ht="12.75">
      <c r="A1407" s="19"/>
      <c r="B1407" s="317"/>
      <c r="C1407" s="317"/>
      <c r="D1407" s="181"/>
      <c r="E1407" s="181"/>
    </row>
    <row r="1408" spans="1:5" ht="12.75">
      <c r="A1408" s="19"/>
      <c r="B1408" s="317"/>
      <c r="C1408" s="317"/>
      <c r="D1408" s="181"/>
      <c r="E1408" s="181"/>
    </row>
    <row r="1409" spans="1:5" ht="12.75">
      <c r="A1409" s="19"/>
      <c r="B1409" s="317"/>
      <c r="C1409" s="317"/>
      <c r="D1409" s="181"/>
      <c r="E1409" s="181"/>
    </row>
    <row r="1410" spans="1:5" ht="12.75">
      <c r="A1410" s="19"/>
      <c r="B1410" s="317"/>
      <c r="C1410" s="317"/>
      <c r="D1410" s="181"/>
      <c r="E1410" s="181"/>
    </row>
    <row r="1411" spans="1:5" ht="12.75">
      <c r="A1411" s="19"/>
      <c r="B1411" s="317"/>
      <c r="C1411" s="317"/>
      <c r="D1411" s="181"/>
      <c r="E1411" s="181"/>
    </row>
    <row r="1412" spans="1:5" ht="12.75">
      <c r="A1412" s="19"/>
      <c r="B1412" s="317"/>
      <c r="C1412" s="317"/>
      <c r="D1412" s="181"/>
      <c r="E1412" s="181"/>
    </row>
    <row r="1413" spans="1:5" ht="12.75">
      <c r="A1413" s="19"/>
      <c r="B1413" s="317"/>
      <c r="C1413" s="317"/>
      <c r="D1413" s="181"/>
      <c r="E1413" s="181"/>
    </row>
    <row r="1414" spans="1:5" ht="12.75">
      <c r="A1414" s="19"/>
      <c r="B1414" s="317"/>
      <c r="C1414" s="317"/>
      <c r="D1414" s="181"/>
      <c r="E1414" s="181"/>
    </row>
    <row r="1415" spans="1:5" ht="12.75">
      <c r="A1415" s="19"/>
      <c r="B1415" s="317"/>
      <c r="C1415" s="317"/>
      <c r="D1415" s="181"/>
      <c r="E1415" s="181"/>
    </row>
    <row r="1416" spans="1:5" ht="12.75">
      <c r="A1416" s="19"/>
      <c r="B1416" s="317"/>
      <c r="C1416" s="317"/>
      <c r="D1416" s="181"/>
      <c r="E1416" s="181"/>
    </row>
    <row r="1417" spans="1:5" ht="12.75">
      <c r="A1417" s="19"/>
      <c r="B1417" s="317"/>
      <c r="C1417" s="317"/>
      <c r="D1417" s="181"/>
      <c r="E1417" s="181"/>
    </row>
    <row r="1418" spans="1:5" ht="12.75">
      <c r="A1418" s="19"/>
      <c r="B1418" s="317"/>
      <c r="C1418" s="317"/>
      <c r="D1418" s="181"/>
      <c r="E1418" s="181"/>
    </row>
    <row r="1419" spans="1:5" ht="12.75">
      <c r="A1419" s="19"/>
      <c r="B1419" s="317"/>
      <c r="C1419" s="317"/>
      <c r="D1419" s="181"/>
      <c r="E1419" s="181"/>
    </row>
    <row r="1420" spans="1:5" ht="12.75">
      <c r="A1420" s="19"/>
      <c r="B1420" s="317"/>
      <c r="C1420" s="317"/>
      <c r="D1420" s="181"/>
      <c r="E1420" s="181"/>
    </row>
    <row r="1421" spans="1:5" ht="12.75">
      <c r="A1421" s="19"/>
      <c r="B1421" s="317"/>
      <c r="C1421" s="317"/>
      <c r="D1421" s="181"/>
      <c r="E1421" s="181"/>
    </row>
    <row r="1422" spans="1:5" ht="12.75">
      <c r="A1422" s="19"/>
      <c r="B1422" s="317"/>
      <c r="C1422" s="317"/>
      <c r="D1422" s="181"/>
      <c r="E1422" s="181"/>
    </row>
    <row r="1423" spans="1:5" ht="12.75">
      <c r="A1423" s="19"/>
      <c r="B1423" s="317"/>
      <c r="C1423" s="317"/>
      <c r="D1423" s="181"/>
      <c r="E1423" s="181"/>
    </row>
    <row r="1424" spans="1:5" ht="12.75">
      <c r="A1424" s="19"/>
      <c r="B1424" s="317"/>
      <c r="C1424" s="317"/>
      <c r="D1424" s="181"/>
      <c r="E1424" s="181"/>
    </row>
    <row r="1425" spans="1:5" ht="12.75">
      <c r="A1425" s="19"/>
      <c r="B1425" s="317"/>
      <c r="C1425" s="317"/>
      <c r="D1425" s="181"/>
      <c r="E1425" s="181"/>
    </row>
    <row r="1426" spans="1:5" ht="12.75">
      <c r="A1426" s="19"/>
      <c r="B1426" s="317"/>
      <c r="C1426" s="317"/>
      <c r="D1426" s="181"/>
      <c r="E1426" s="181"/>
    </row>
    <row r="1427" spans="1:5" ht="12.75">
      <c r="A1427" s="19"/>
      <c r="B1427" s="317"/>
      <c r="C1427" s="317"/>
      <c r="D1427" s="181"/>
      <c r="E1427" s="181"/>
    </row>
    <row r="1428" spans="1:5" ht="12.75">
      <c r="A1428" s="19"/>
      <c r="B1428" s="317"/>
      <c r="C1428" s="317"/>
      <c r="D1428" s="181"/>
      <c r="E1428" s="181"/>
    </row>
    <row r="1429" spans="1:5" ht="12.75">
      <c r="A1429" s="19"/>
      <c r="B1429" s="317"/>
      <c r="C1429" s="317"/>
      <c r="D1429" s="181"/>
      <c r="E1429" s="181"/>
    </row>
    <row r="1430" spans="1:5" ht="12.75">
      <c r="A1430" s="19"/>
      <c r="B1430" s="317"/>
      <c r="C1430" s="317"/>
      <c r="D1430" s="181"/>
      <c r="E1430" s="181"/>
    </row>
    <row r="1431" spans="1:5" ht="12.75">
      <c r="A1431" s="19"/>
      <c r="B1431" s="317"/>
      <c r="C1431" s="317"/>
      <c r="D1431" s="181"/>
      <c r="E1431" s="181"/>
    </row>
    <row r="1432" spans="1:5" ht="12.75">
      <c r="A1432" s="19"/>
      <c r="B1432" s="317"/>
      <c r="C1432" s="317"/>
      <c r="D1432" s="181"/>
      <c r="E1432" s="181"/>
    </row>
    <row r="1433" spans="1:5" ht="12.75">
      <c r="A1433" s="19"/>
      <c r="B1433" s="317"/>
      <c r="C1433" s="317"/>
      <c r="D1433" s="181"/>
      <c r="E1433" s="181"/>
    </row>
    <row r="1434" spans="1:5" ht="12.75">
      <c r="A1434" s="19"/>
      <c r="B1434" s="317"/>
      <c r="C1434" s="317"/>
      <c r="D1434" s="181"/>
      <c r="E1434" s="181"/>
    </row>
    <row r="1435" spans="1:5" ht="12.75">
      <c r="A1435" s="19"/>
      <c r="B1435" s="317"/>
      <c r="C1435" s="317"/>
      <c r="D1435" s="181"/>
      <c r="E1435" s="181"/>
    </row>
    <row r="1436" spans="1:5" ht="12.75">
      <c r="A1436" s="19"/>
      <c r="B1436" s="317"/>
      <c r="C1436" s="317"/>
      <c r="D1436" s="181"/>
      <c r="E1436" s="181"/>
    </row>
    <row r="1437" spans="1:5" ht="12.75">
      <c r="A1437" s="19"/>
      <c r="B1437" s="317"/>
      <c r="C1437" s="317"/>
      <c r="D1437" s="181"/>
      <c r="E1437" s="181"/>
    </row>
    <row r="1438" spans="1:5" ht="12.75">
      <c r="A1438" s="19"/>
      <c r="B1438" s="317"/>
      <c r="C1438" s="317"/>
      <c r="D1438" s="181"/>
      <c r="E1438" s="181"/>
    </row>
    <row r="1439" spans="1:5" ht="12.75">
      <c r="A1439" s="19"/>
      <c r="B1439" s="317"/>
      <c r="C1439" s="317"/>
      <c r="D1439" s="181"/>
      <c r="E1439" s="181"/>
    </row>
    <row r="1440" spans="1:5" ht="12.75">
      <c r="A1440" s="19"/>
      <c r="B1440" s="317"/>
      <c r="C1440" s="317"/>
      <c r="D1440" s="181"/>
      <c r="E1440" s="181"/>
    </row>
    <row r="1441" spans="1:5" ht="12.75">
      <c r="A1441" s="19"/>
      <c r="B1441" s="317"/>
      <c r="C1441" s="317"/>
      <c r="D1441" s="181"/>
      <c r="E1441" s="181"/>
    </row>
    <row r="1442" spans="1:5" ht="12.75">
      <c r="A1442" s="19"/>
      <c r="B1442" s="317"/>
      <c r="C1442" s="317"/>
      <c r="D1442" s="181"/>
      <c r="E1442" s="181"/>
    </row>
    <row r="1443" spans="1:5" ht="12.75">
      <c r="A1443" s="19"/>
      <c r="B1443" s="317"/>
      <c r="C1443" s="317"/>
      <c r="D1443" s="181"/>
      <c r="E1443" s="181"/>
    </row>
    <row r="1444" spans="1:5" ht="12.75">
      <c r="A1444" s="19"/>
      <c r="B1444" s="317"/>
      <c r="C1444" s="317"/>
      <c r="D1444" s="181"/>
      <c r="E1444" s="181"/>
    </row>
    <row r="1445" spans="1:5" ht="12.75">
      <c r="A1445" s="19"/>
      <c r="B1445" s="317"/>
      <c r="C1445" s="317"/>
      <c r="D1445" s="181"/>
      <c r="E1445" s="181"/>
    </row>
    <row r="1446" spans="1:5" ht="12.75">
      <c r="A1446" s="19"/>
      <c r="B1446" s="317"/>
      <c r="C1446" s="317"/>
      <c r="D1446" s="181"/>
      <c r="E1446" s="181"/>
    </row>
    <row r="1447" spans="1:5" ht="12.75">
      <c r="A1447" s="19"/>
      <c r="B1447" s="317"/>
      <c r="C1447" s="317"/>
      <c r="D1447" s="181"/>
      <c r="E1447" s="181"/>
    </row>
    <row r="1448" spans="1:5" ht="12.75">
      <c r="A1448" s="19"/>
      <c r="B1448" s="317"/>
      <c r="C1448" s="317"/>
      <c r="D1448" s="181"/>
      <c r="E1448" s="181"/>
    </row>
    <row r="1449" spans="1:5" ht="12.75">
      <c r="A1449" s="19"/>
      <c r="B1449" s="317"/>
      <c r="C1449" s="317"/>
      <c r="D1449" s="181"/>
      <c r="E1449" s="181"/>
    </row>
    <row r="1450" spans="1:5" ht="12.75">
      <c r="A1450" s="19"/>
      <c r="B1450" s="317"/>
      <c r="C1450" s="317"/>
      <c r="D1450" s="181"/>
      <c r="E1450" s="181"/>
    </row>
    <row r="1451" spans="1:5" ht="12.75">
      <c r="A1451" s="19"/>
      <c r="B1451" s="317"/>
      <c r="C1451" s="317"/>
      <c r="D1451" s="181"/>
      <c r="E1451" s="181"/>
    </row>
    <row r="1452" spans="1:5" ht="12.75">
      <c r="A1452" s="19"/>
      <c r="B1452" s="317"/>
      <c r="C1452" s="317"/>
      <c r="D1452" s="181"/>
      <c r="E1452" s="181"/>
    </row>
    <row r="1453" spans="1:5" ht="12.75">
      <c r="A1453" s="19"/>
      <c r="B1453" s="317"/>
      <c r="C1453" s="317"/>
      <c r="D1453" s="181"/>
      <c r="E1453" s="181"/>
    </row>
    <row r="1454" spans="1:5" ht="12.75">
      <c r="A1454" s="19"/>
      <c r="B1454" s="317"/>
      <c r="C1454" s="317"/>
      <c r="D1454" s="181"/>
      <c r="E1454" s="181"/>
    </row>
    <row r="1455" spans="1:5" ht="12.75">
      <c r="A1455" s="19"/>
      <c r="B1455" s="317"/>
      <c r="C1455" s="317"/>
      <c r="D1455" s="181"/>
      <c r="E1455" s="181"/>
    </row>
    <row r="1456" spans="1:5" ht="12.75">
      <c r="A1456" s="19"/>
      <c r="B1456" s="317"/>
      <c r="C1456" s="317"/>
      <c r="D1456" s="181"/>
      <c r="E1456" s="181"/>
    </row>
    <row r="1457" spans="1:5" ht="12.75">
      <c r="A1457" s="19"/>
      <c r="B1457" s="317"/>
      <c r="C1457" s="317"/>
      <c r="D1457" s="181"/>
      <c r="E1457" s="181"/>
    </row>
    <row r="1458" spans="1:5" ht="12.75">
      <c r="A1458" s="19"/>
      <c r="B1458" s="317"/>
      <c r="C1458" s="317"/>
      <c r="D1458" s="181"/>
      <c r="E1458" s="181"/>
    </row>
    <row r="1459" spans="1:5" ht="12.75">
      <c r="A1459" s="19"/>
      <c r="B1459" s="317"/>
      <c r="C1459" s="317"/>
      <c r="D1459" s="181"/>
      <c r="E1459" s="181"/>
    </row>
    <row r="1460" spans="1:5" ht="12.75">
      <c r="A1460" s="19"/>
      <c r="B1460" s="317"/>
      <c r="C1460" s="317"/>
      <c r="D1460" s="181"/>
      <c r="E1460" s="181"/>
    </row>
    <row r="1461" spans="1:5" ht="12.75">
      <c r="A1461" s="19"/>
      <c r="B1461" s="317"/>
      <c r="C1461" s="317"/>
      <c r="D1461" s="181"/>
      <c r="E1461" s="181"/>
    </row>
    <row r="1462" spans="1:5" ht="12.75">
      <c r="A1462" s="19"/>
      <c r="B1462" s="317"/>
      <c r="C1462" s="317"/>
      <c r="D1462" s="181"/>
      <c r="E1462" s="181"/>
    </row>
    <row r="1463" spans="1:5" ht="12.75">
      <c r="A1463" s="19"/>
      <c r="B1463" s="317"/>
      <c r="C1463" s="317"/>
      <c r="D1463" s="181"/>
      <c r="E1463" s="181"/>
    </row>
    <row r="1464" spans="1:5" ht="12.75">
      <c r="A1464" s="19"/>
      <c r="B1464" s="317"/>
      <c r="C1464" s="317"/>
      <c r="D1464" s="181"/>
      <c r="E1464" s="181"/>
    </row>
    <row r="1465" spans="1:5" ht="12.75">
      <c r="A1465" s="19"/>
      <c r="B1465" s="317"/>
      <c r="C1465" s="317"/>
      <c r="D1465" s="181"/>
      <c r="E1465" s="181"/>
    </row>
    <row r="1466" spans="1:5" ht="12.75">
      <c r="A1466" s="19"/>
      <c r="B1466" s="317"/>
      <c r="C1466" s="317"/>
      <c r="D1466" s="181"/>
      <c r="E1466" s="181"/>
    </row>
    <row r="1467" spans="1:5" ht="12.75">
      <c r="A1467" s="19"/>
      <c r="B1467" s="317"/>
      <c r="C1467" s="317"/>
      <c r="D1467" s="181"/>
      <c r="E1467" s="181"/>
    </row>
    <row r="1468" spans="1:5" ht="12.75">
      <c r="A1468" s="19"/>
      <c r="B1468" s="317"/>
      <c r="C1468" s="317"/>
      <c r="D1468" s="181"/>
      <c r="E1468" s="181"/>
    </row>
    <row r="1469" spans="1:5" ht="12.75">
      <c r="A1469" s="19"/>
      <c r="B1469" s="317"/>
      <c r="C1469" s="317"/>
      <c r="D1469" s="181"/>
      <c r="E1469" s="181"/>
    </row>
    <row r="1470" spans="1:5" ht="12.75">
      <c r="A1470" s="19"/>
      <c r="B1470" s="317"/>
      <c r="C1470" s="317"/>
      <c r="D1470" s="181"/>
      <c r="E1470" s="181"/>
    </row>
    <row r="1471" spans="1:5" ht="12.75">
      <c r="A1471" s="19"/>
      <c r="B1471" s="317"/>
      <c r="C1471" s="317"/>
      <c r="D1471" s="181"/>
      <c r="E1471" s="181"/>
    </row>
    <row r="1472" spans="1:5" ht="12.75">
      <c r="A1472" s="19"/>
      <c r="B1472" s="317"/>
      <c r="C1472" s="317"/>
      <c r="D1472" s="181"/>
      <c r="E1472" s="181"/>
    </row>
    <row r="1473" spans="1:5" ht="12.75">
      <c r="A1473" s="19"/>
      <c r="B1473" s="317"/>
      <c r="C1473" s="317"/>
      <c r="D1473" s="181"/>
      <c r="E1473" s="181"/>
    </row>
    <row r="1474" spans="1:5" ht="12.75">
      <c r="A1474" s="19"/>
      <c r="B1474" s="317"/>
      <c r="C1474" s="317"/>
      <c r="D1474" s="181"/>
      <c r="E1474" s="181"/>
    </row>
    <row r="1475" spans="1:5" ht="12.75">
      <c r="A1475" s="19"/>
      <c r="B1475" s="317"/>
      <c r="C1475" s="317"/>
      <c r="D1475" s="181"/>
      <c r="E1475" s="181"/>
    </row>
    <row r="1476" spans="1:5" ht="12.75">
      <c r="A1476" s="19"/>
      <c r="B1476" s="317"/>
      <c r="C1476" s="317"/>
      <c r="D1476" s="181"/>
      <c r="E1476" s="181"/>
    </row>
    <row r="1477" spans="1:5" ht="12.75">
      <c r="A1477" s="19"/>
      <c r="B1477" s="317"/>
      <c r="C1477" s="317"/>
      <c r="D1477" s="181"/>
      <c r="E1477" s="181"/>
    </row>
    <row r="1478" spans="1:5" ht="12.75">
      <c r="A1478" s="19"/>
      <c r="B1478" s="317"/>
      <c r="C1478" s="317"/>
      <c r="D1478" s="181"/>
      <c r="E1478" s="181"/>
    </row>
    <row r="1479" spans="1:5" ht="12.75">
      <c r="A1479" s="19"/>
      <c r="B1479" s="317"/>
      <c r="C1479" s="317"/>
      <c r="D1479" s="181"/>
      <c r="E1479" s="181"/>
    </row>
    <row r="1480" spans="1:5" ht="12.75">
      <c r="A1480" s="19"/>
      <c r="B1480" s="317"/>
      <c r="C1480" s="317"/>
      <c r="D1480" s="181"/>
      <c r="E1480" s="181"/>
    </row>
    <row r="1481" spans="1:5" ht="12.75">
      <c r="A1481" s="19"/>
      <c r="B1481" s="317"/>
      <c r="C1481" s="317"/>
      <c r="D1481" s="181"/>
      <c r="E1481" s="181"/>
    </row>
    <row r="1482" spans="1:5" ht="12.75">
      <c r="A1482" s="19"/>
      <c r="B1482" s="317"/>
      <c r="C1482" s="317"/>
      <c r="D1482" s="181"/>
      <c r="E1482" s="181"/>
    </row>
    <row r="1483" spans="1:5" ht="12.75">
      <c r="A1483" s="19"/>
      <c r="B1483" s="317"/>
      <c r="C1483" s="317"/>
      <c r="D1483" s="181"/>
      <c r="E1483" s="181"/>
    </row>
    <row r="1484" spans="1:5" ht="12.75">
      <c r="A1484" s="19"/>
      <c r="B1484" s="317"/>
      <c r="C1484" s="317"/>
      <c r="D1484" s="181"/>
      <c r="E1484" s="181"/>
    </row>
    <row r="1485" spans="1:5" ht="12.75">
      <c r="A1485" s="19"/>
      <c r="B1485" s="317"/>
      <c r="C1485" s="317"/>
      <c r="D1485" s="181"/>
      <c r="E1485" s="181"/>
    </row>
    <row r="1486" spans="1:5" ht="12.75">
      <c r="A1486" s="19"/>
      <c r="B1486" s="317"/>
      <c r="C1486" s="317"/>
      <c r="D1486" s="181"/>
      <c r="E1486" s="181"/>
    </row>
    <row r="1487" spans="1:5" ht="12.75">
      <c r="A1487" s="19"/>
      <c r="B1487" s="317"/>
      <c r="C1487" s="317"/>
      <c r="D1487" s="181"/>
      <c r="E1487" s="181"/>
    </row>
    <row r="1488" spans="1:5" ht="12.75">
      <c r="A1488" s="19"/>
      <c r="B1488" s="317"/>
      <c r="C1488" s="317"/>
      <c r="D1488" s="181"/>
      <c r="E1488" s="181"/>
    </row>
    <row r="1489" spans="1:5" ht="12.75">
      <c r="A1489" s="19"/>
      <c r="B1489" s="317"/>
      <c r="C1489" s="317"/>
      <c r="D1489" s="181"/>
      <c r="E1489" s="181"/>
    </row>
    <row r="1490" spans="1:5" ht="12.75">
      <c r="A1490" s="19"/>
      <c r="B1490" s="317"/>
      <c r="C1490" s="317"/>
      <c r="D1490" s="181"/>
      <c r="E1490" s="181"/>
    </row>
    <row r="1491" spans="1:5" ht="12.75">
      <c r="A1491" s="19"/>
      <c r="B1491" s="317"/>
      <c r="C1491" s="317"/>
      <c r="D1491" s="181"/>
      <c r="E1491" s="181"/>
    </row>
    <row r="1492" spans="1:5" ht="12.75">
      <c r="A1492" s="19"/>
      <c r="B1492" s="317"/>
      <c r="C1492" s="317"/>
      <c r="D1492" s="181"/>
      <c r="E1492" s="181"/>
    </row>
    <row r="1493" spans="1:5" ht="12.75">
      <c r="A1493" s="19"/>
      <c r="B1493" s="317"/>
      <c r="C1493" s="317"/>
      <c r="D1493" s="181"/>
      <c r="E1493" s="181"/>
    </row>
    <row r="1494" spans="1:5" ht="12.75">
      <c r="A1494" s="19"/>
      <c r="B1494" s="317"/>
      <c r="C1494" s="317"/>
      <c r="D1494" s="181"/>
      <c r="E1494" s="181"/>
    </row>
    <row r="1495" spans="1:5" ht="12.75">
      <c r="A1495" s="19"/>
      <c r="B1495" s="317"/>
      <c r="C1495" s="317"/>
      <c r="D1495" s="181"/>
      <c r="E1495" s="181"/>
    </row>
    <row r="1496" spans="1:5" ht="12.75">
      <c r="A1496" s="19"/>
      <c r="B1496" s="317"/>
      <c r="C1496" s="317"/>
      <c r="D1496" s="181"/>
      <c r="E1496" s="181"/>
    </row>
    <row r="1497" spans="1:5" ht="12.75">
      <c r="A1497" s="19"/>
      <c r="B1497" s="317"/>
      <c r="C1497" s="317"/>
      <c r="D1497" s="181"/>
      <c r="E1497" s="181"/>
    </row>
    <row r="1498" spans="1:5" ht="12.75">
      <c r="A1498" s="19"/>
      <c r="B1498" s="317"/>
      <c r="C1498" s="317"/>
      <c r="D1498" s="181"/>
      <c r="E1498" s="181"/>
    </row>
    <row r="1499" spans="1:5" ht="12.75">
      <c r="A1499" s="19"/>
      <c r="B1499" s="317"/>
      <c r="C1499" s="317"/>
      <c r="D1499" s="181"/>
      <c r="E1499" s="181"/>
    </row>
    <row r="1500" spans="1:5" ht="12.75">
      <c r="A1500" s="19"/>
      <c r="B1500" s="317"/>
      <c r="C1500" s="317"/>
      <c r="D1500" s="181"/>
      <c r="E1500" s="181"/>
    </row>
    <row r="1501" spans="1:5" ht="12.75">
      <c r="A1501" s="19"/>
      <c r="B1501" s="317"/>
      <c r="C1501" s="317"/>
      <c r="D1501" s="181"/>
      <c r="E1501" s="181"/>
    </row>
    <row r="1502" spans="1:5" ht="12.75">
      <c r="A1502" s="19"/>
      <c r="B1502" s="317"/>
      <c r="C1502" s="317"/>
      <c r="D1502" s="181"/>
      <c r="E1502" s="181"/>
    </row>
    <row r="1503" spans="1:5" ht="12.75">
      <c r="A1503" s="19"/>
      <c r="B1503" s="317"/>
      <c r="C1503" s="317"/>
      <c r="D1503" s="181"/>
      <c r="E1503" s="181"/>
    </row>
    <row r="1504" spans="1:5" ht="12.75">
      <c r="A1504" s="19"/>
      <c r="B1504" s="317"/>
      <c r="C1504" s="317"/>
      <c r="D1504" s="181"/>
      <c r="E1504" s="181"/>
    </row>
    <row r="1505" spans="1:5" ht="12.75">
      <c r="A1505" s="19"/>
      <c r="B1505" s="317"/>
      <c r="C1505" s="317"/>
      <c r="D1505" s="181"/>
      <c r="E1505" s="181"/>
    </row>
    <row r="1506" spans="1:5" ht="12.75">
      <c r="A1506" s="19"/>
      <c r="B1506" s="317"/>
      <c r="C1506" s="317"/>
      <c r="D1506" s="181"/>
      <c r="E1506" s="181"/>
    </row>
    <row r="1507" spans="1:5" ht="12.75">
      <c r="A1507" s="19"/>
      <c r="B1507" s="317"/>
      <c r="C1507" s="317"/>
      <c r="D1507" s="181"/>
      <c r="E1507" s="181"/>
    </row>
    <row r="1508" spans="1:5" ht="12.75">
      <c r="A1508" s="19"/>
      <c r="B1508" s="317"/>
      <c r="C1508" s="317"/>
      <c r="D1508" s="181"/>
      <c r="E1508" s="181"/>
    </row>
    <row r="1509" spans="1:5" ht="12.75">
      <c r="A1509" s="19"/>
      <c r="B1509" s="317"/>
      <c r="C1509" s="317"/>
      <c r="D1509" s="181"/>
      <c r="E1509" s="181"/>
    </row>
    <row r="1510" spans="1:5" ht="12.75">
      <c r="A1510" s="19"/>
      <c r="B1510" s="317"/>
      <c r="C1510" s="317"/>
      <c r="D1510" s="181"/>
      <c r="E1510" s="181"/>
    </row>
    <row r="1511" spans="1:5" ht="12.75">
      <c r="A1511" s="19"/>
      <c r="B1511" s="317"/>
      <c r="C1511" s="317"/>
      <c r="D1511" s="181"/>
      <c r="E1511" s="181"/>
    </row>
    <row r="1512" spans="1:5" ht="12.75">
      <c r="A1512" s="19"/>
      <c r="B1512" s="317"/>
      <c r="C1512" s="317"/>
      <c r="D1512" s="181"/>
      <c r="E1512" s="181"/>
    </row>
    <row r="1513" spans="1:5" ht="12.75">
      <c r="A1513" s="19"/>
      <c r="B1513" s="317"/>
      <c r="C1513" s="317"/>
      <c r="D1513" s="181"/>
      <c r="E1513" s="181"/>
    </row>
    <row r="1514" spans="1:5" ht="12.75">
      <c r="A1514" s="19"/>
      <c r="B1514" s="317"/>
      <c r="C1514" s="317"/>
      <c r="D1514" s="181"/>
      <c r="E1514" s="181"/>
    </row>
    <row r="1515" spans="1:5" ht="12.75">
      <c r="A1515" s="19"/>
      <c r="B1515" s="317"/>
      <c r="C1515" s="317"/>
      <c r="D1515" s="181"/>
      <c r="E1515" s="181"/>
    </row>
    <row r="1516" spans="1:5" ht="12.75">
      <c r="A1516" s="19"/>
      <c r="B1516" s="317"/>
      <c r="C1516" s="317"/>
      <c r="D1516" s="181"/>
      <c r="E1516" s="181"/>
    </row>
    <row r="1517" spans="1:5" ht="12.75">
      <c r="A1517" s="19"/>
      <c r="B1517" s="317"/>
      <c r="C1517" s="317"/>
      <c r="D1517" s="181"/>
      <c r="E1517" s="181"/>
    </row>
    <row r="1518" spans="1:5" ht="12.75">
      <c r="A1518" s="19"/>
      <c r="B1518" s="317"/>
      <c r="C1518" s="317"/>
      <c r="D1518" s="181"/>
      <c r="E1518" s="181"/>
    </row>
    <row r="1519" spans="1:5" ht="12.75">
      <c r="A1519" s="19"/>
      <c r="B1519" s="317"/>
      <c r="C1519" s="317"/>
      <c r="D1519" s="181"/>
      <c r="E1519" s="181"/>
    </row>
    <row r="1520" spans="1:5" ht="12.75">
      <c r="A1520" s="19"/>
      <c r="B1520" s="317"/>
      <c r="C1520" s="317"/>
      <c r="D1520" s="181"/>
      <c r="E1520" s="181"/>
    </row>
    <row r="1521" spans="1:5" ht="12.75">
      <c r="A1521" s="19"/>
      <c r="B1521" s="317"/>
      <c r="C1521" s="317"/>
      <c r="D1521" s="181"/>
      <c r="E1521" s="181"/>
    </row>
    <row r="1522" spans="1:5" ht="12.75">
      <c r="A1522" s="19"/>
      <c r="B1522" s="317"/>
      <c r="C1522" s="317"/>
      <c r="D1522" s="181"/>
      <c r="E1522" s="181"/>
    </row>
    <row r="1523" spans="1:5" ht="12.75">
      <c r="A1523" s="19"/>
      <c r="B1523" s="317"/>
      <c r="C1523" s="317"/>
      <c r="D1523" s="181"/>
      <c r="E1523" s="181"/>
    </row>
    <row r="1524" spans="1:5" ht="12.75">
      <c r="A1524" s="19"/>
      <c r="B1524" s="317"/>
      <c r="C1524" s="317"/>
      <c r="D1524" s="181"/>
      <c r="E1524" s="181"/>
    </row>
    <row r="1525" spans="1:5" ht="12.75">
      <c r="A1525" s="19"/>
      <c r="B1525" s="317"/>
      <c r="C1525" s="317"/>
      <c r="D1525" s="181"/>
      <c r="E1525" s="181"/>
    </row>
    <row r="1526" spans="1:5" ht="12.75">
      <c r="A1526" s="19"/>
      <c r="B1526" s="317"/>
      <c r="C1526" s="317"/>
      <c r="D1526" s="181"/>
      <c r="E1526" s="181"/>
    </row>
    <row r="1527" spans="1:5" ht="12.75">
      <c r="A1527" s="19"/>
      <c r="B1527" s="317"/>
      <c r="C1527" s="317"/>
      <c r="D1527" s="181"/>
      <c r="E1527" s="181"/>
    </row>
    <row r="1528" spans="1:5" ht="12.75">
      <c r="A1528" s="19"/>
      <c r="B1528" s="317"/>
      <c r="C1528" s="317"/>
      <c r="D1528" s="181"/>
      <c r="E1528" s="181"/>
    </row>
    <row r="1529" spans="1:5" ht="12.75">
      <c r="A1529" s="19"/>
      <c r="B1529" s="317"/>
      <c r="C1529" s="317"/>
      <c r="D1529" s="181"/>
      <c r="E1529" s="181"/>
    </row>
    <row r="1530" spans="1:5" ht="12.75">
      <c r="A1530" s="19"/>
      <c r="B1530" s="317"/>
      <c r="C1530" s="317"/>
      <c r="D1530" s="181"/>
      <c r="E1530" s="181"/>
    </row>
    <row r="1531" spans="1:5" ht="12.75">
      <c r="A1531" s="19"/>
      <c r="B1531" s="317"/>
      <c r="C1531" s="317"/>
      <c r="D1531" s="181"/>
      <c r="E1531" s="181"/>
    </row>
    <row r="1532" spans="1:5" ht="12.75">
      <c r="A1532" s="19"/>
      <c r="B1532" s="317"/>
      <c r="C1532" s="317"/>
      <c r="D1532" s="181"/>
      <c r="E1532" s="181"/>
    </row>
    <row r="1533" spans="1:5" ht="12.75">
      <c r="A1533" s="19"/>
      <c r="B1533" s="317"/>
      <c r="C1533" s="317"/>
      <c r="D1533" s="181"/>
      <c r="E1533" s="181"/>
    </row>
    <row r="1534" spans="1:5" ht="12.75">
      <c r="A1534" s="19"/>
      <c r="B1534" s="317"/>
      <c r="C1534" s="317"/>
      <c r="D1534" s="181"/>
      <c r="E1534" s="181"/>
    </row>
    <row r="1535" spans="1:5" ht="12.75">
      <c r="A1535" s="19"/>
      <c r="B1535" s="317"/>
      <c r="C1535" s="317"/>
      <c r="D1535" s="181"/>
      <c r="E1535" s="181"/>
    </row>
    <row r="1536" spans="1:5" ht="12.75">
      <c r="A1536" s="19"/>
      <c r="B1536" s="317"/>
      <c r="C1536" s="317"/>
      <c r="D1536" s="181"/>
      <c r="E1536" s="181"/>
    </row>
    <row r="1537" spans="1:5" ht="12.75">
      <c r="A1537" s="19"/>
      <c r="B1537" s="317"/>
      <c r="C1537" s="317"/>
      <c r="D1537" s="181"/>
      <c r="E1537" s="181"/>
    </row>
    <row r="1538" spans="1:5" ht="12.75">
      <c r="A1538" s="19"/>
      <c r="B1538" s="317"/>
      <c r="C1538" s="317"/>
      <c r="D1538" s="181"/>
      <c r="E1538" s="181"/>
    </row>
    <row r="1539" spans="1:5" ht="12.75">
      <c r="A1539" s="19"/>
      <c r="B1539" s="317"/>
      <c r="C1539" s="317"/>
      <c r="D1539" s="181"/>
      <c r="E1539" s="181"/>
    </row>
    <row r="1540" spans="1:5" ht="12.75">
      <c r="A1540" s="19"/>
      <c r="B1540" s="317"/>
      <c r="C1540" s="317"/>
      <c r="D1540" s="181"/>
      <c r="E1540" s="181"/>
    </row>
    <row r="1541" spans="1:5" ht="12.75">
      <c r="A1541" s="19"/>
      <c r="B1541" s="317"/>
      <c r="C1541" s="317"/>
      <c r="D1541" s="181"/>
      <c r="E1541" s="181"/>
    </row>
    <row r="1542" spans="1:5" ht="12.75">
      <c r="A1542" s="19"/>
      <c r="B1542" s="317"/>
      <c r="C1542" s="317"/>
      <c r="D1542" s="181"/>
      <c r="E1542" s="181"/>
    </row>
    <row r="1543" spans="1:5" ht="12.75">
      <c r="A1543" s="19"/>
      <c r="B1543" s="317"/>
      <c r="C1543" s="317"/>
      <c r="D1543" s="181"/>
      <c r="E1543" s="181"/>
    </row>
    <row r="1544" spans="1:5" ht="12.75">
      <c r="A1544" s="19"/>
      <c r="B1544" s="317"/>
      <c r="C1544" s="317"/>
      <c r="D1544" s="181"/>
      <c r="E1544" s="181"/>
    </row>
    <row r="1545" spans="1:5" ht="12.75">
      <c r="A1545" s="19"/>
      <c r="B1545" s="317"/>
      <c r="C1545" s="317"/>
      <c r="D1545" s="181"/>
      <c r="E1545" s="181"/>
    </row>
    <row r="1546" spans="1:5" ht="12.75">
      <c r="A1546" s="19"/>
      <c r="B1546" s="317"/>
      <c r="C1546" s="317"/>
      <c r="D1546" s="181"/>
      <c r="E1546" s="181"/>
    </row>
    <row r="1547" spans="1:5" ht="12.75">
      <c r="A1547" s="19"/>
      <c r="B1547" s="317"/>
      <c r="C1547" s="317"/>
      <c r="D1547" s="181"/>
      <c r="E1547" s="181"/>
    </row>
    <row r="1548" spans="1:5" ht="12.75">
      <c r="A1548" s="19"/>
      <c r="B1548" s="317"/>
      <c r="C1548" s="317"/>
      <c r="D1548" s="181"/>
      <c r="E1548" s="181"/>
    </row>
    <row r="1549" spans="1:5" ht="12.75">
      <c r="A1549" s="19"/>
      <c r="B1549" s="317"/>
      <c r="C1549" s="317"/>
      <c r="D1549" s="181"/>
      <c r="E1549" s="181"/>
    </row>
    <row r="1550" spans="1:5" ht="12.75">
      <c r="A1550" s="19"/>
      <c r="B1550" s="317"/>
      <c r="C1550" s="317"/>
      <c r="D1550" s="181"/>
      <c r="E1550" s="181"/>
    </row>
    <row r="1551" spans="1:5" ht="12.75">
      <c r="A1551" s="19"/>
      <c r="B1551" s="317"/>
      <c r="C1551" s="317"/>
      <c r="D1551" s="181"/>
      <c r="E1551" s="181"/>
    </row>
    <row r="1552" spans="1:5" ht="12.75">
      <c r="A1552" s="19"/>
      <c r="B1552" s="317"/>
      <c r="C1552" s="317"/>
      <c r="D1552" s="181"/>
      <c r="E1552" s="181"/>
    </row>
    <row r="1553" spans="1:5" ht="12.75">
      <c r="A1553" s="19"/>
      <c r="B1553" s="317"/>
      <c r="C1553" s="317"/>
      <c r="D1553" s="181"/>
      <c r="E1553" s="181"/>
    </row>
    <row r="1554" spans="1:5" ht="12.75">
      <c r="A1554" s="19"/>
      <c r="B1554" s="317"/>
      <c r="C1554" s="317"/>
      <c r="D1554" s="181"/>
      <c r="E1554" s="181"/>
    </row>
    <row r="1555" spans="1:5" ht="12.75">
      <c r="A1555" s="19"/>
      <c r="B1555" s="317"/>
      <c r="C1555" s="317"/>
      <c r="D1555" s="181"/>
      <c r="E1555" s="181"/>
    </row>
    <row r="1556" spans="1:5" ht="12.75">
      <c r="A1556" s="19"/>
      <c r="B1556" s="317"/>
      <c r="C1556" s="317"/>
      <c r="D1556" s="181"/>
      <c r="E1556" s="181"/>
    </row>
    <row r="1557" spans="1:5" ht="12.75">
      <c r="A1557" s="19"/>
      <c r="B1557" s="317"/>
      <c r="C1557" s="317"/>
      <c r="D1557" s="181"/>
      <c r="E1557" s="181"/>
    </row>
    <row r="1558" spans="1:5" ht="12.75">
      <c r="A1558" s="19"/>
      <c r="B1558" s="317"/>
      <c r="C1558" s="317"/>
      <c r="D1558" s="181"/>
      <c r="E1558" s="181"/>
    </row>
    <row r="1559" spans="1:5" ht="12.75">
      <c r="A1559" s="19"/>
      <c r="B1559" s="317"/>
      <c r="C1559" s="317"/>
      <c r="D1559" s="181"/>
      <c r="E1559" s="181"/>
    </row>
    <row r="1560" spans="1:5" ht="12.75">
      <c r="A1560" s="19"/>
      <c r="B1560" s="317"/>
      <c r="C1560" s="317"/>
      <c r="D1560" s="181"/>
      <c r="E1560" s="181"/>
    </row>
    <row r="1561" spans="1:5" ht="12.75">
      <c r="A1561" s="19"/>
      <c r="B1561" s="317"/>
      <c r="C1561" s="317"/>
      <c r="D1561" s="181"/>
      <c r="E1561" s="181"/>
    </row>
    <row r="1562" spans="1:5" ht="12.75">
      <c r="A1562" s="19"/>
      <c r="B1562" s="317"/>
      <c r="C1562" s="317"/>
      <c r="D1562" s="181"/>
      <c r="E1562" s="181"/>
    </row>
    <row r="1563" spans="1:5" ht="12.75">
      <c r="A1563" s="19"/>
      <c r="B1563" s="317"/>
      <c r="C1563" s="317"/>
      <c r="D1563" s="181"/>
      <c r="E1563" s="181"/>
    </row>
    <row r="1564" spans="1:5" ht="12.75">
      <c r="A1564" s="19"/>
      <c r="B1564" s="317"/>
      <c r="C1564" s="317"/>
      <c r="D1564" s="181"/>
      <c r="E1564" s="181"/>
    </row>
    <row r="1565" spans="1:5" ht="12.75">
      <c r="A1565" s="19"/>
      <c r="B1565" s="317"/>
      <c r="C1565" s="317"/>
      <c r="D1565" s="181"/>
      <c r="E1565" s="181"/>
    </row>
    <row r="1566" spans="1:5" ht="12.75">
      <c r="A1566" s="19"/>
      <c r="B1566" s="317"/>
      <c r="C1566" s="317"/>
      <c r="D1566" s="181"/>
      <c r="E1566" s="181"/>
    </row>
    <row r="1567" spans="1:5" ht="12.75">
      <c r="A1567" s="19"/>
      <c r="B1567" s="317"/>
      <c r="C1567" s="317"/>
      <c r="D1567" s="181"/>
      <c r="E1567" s="181"/>
    </row>
    <row r="1568" spans="1:5" ht="12.75">
      <c r="A1568" s="19"/>
      <c r="B1568" s="317"/>
      <c r="C1568" s="317"/>
      <c r="D1568" s="181"/>
      <c r="E1568" s="181"/>
    </row>
    <row r="1569" spans="1:5" ht="12.75">
      <c r="A1569" s="19"/>
      <c r="B1569" s="317"/>
      <c r="C1569" s="317"/>
      <c r="D1569" s="181"/>
      <c r="E1569" s="181"/>
    </row>
    <row r="1570" spans="1:5" ht="12.75">
      <c r="A1570" s="19"/>
      <c r="B1570" s="317"/>
      <c r="C1570" s="317"/>
      <c r="D1570" s="181"/>
      <c r="E1570" s="181"/>
    </row>
    <row r="1571" spans="1:5" ht="12.75">
      <c r="A1571" s="19"/>
      <c r="B1571" s="317"/>
      <c r="C1571" s="317"/>
      <c r="D1571" s="181"/>
      <c r="E1571" s="181"/>
    </row>
  </sheetData>
  <sheetProtection/>
  <autoFilter ref="B1:B3270"/>
  <printOptions horizontalCentered="1"/>
  <pageMargins left="0" right="0" top="0.3937007874015748" bottom="0" header="0.11811023622047245" footer="0"/>
  <pageSetup horizontalDpi="600" verticalDpi="600" orientation="portrait" paperSize="9" r:id="rId1"/>
  <headerFooter alignWithMargins="0">
    <oddHeader>&amp;CRozpočet 2016
&amp;R&amp;P</oddHeader>
  </headerFooter>
  <ignoredErrors>
    <ignoredError sqref="A925:B925 A349 A352:B352 A351:C351 B344:B345 A348:B348 E26:E27 E9:E10 E22:E23 E24:E25 E20:E21 E8 E6:E7" numberStoredAsText="1"/>
    <ignoredError sqref="J981:L98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189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4.25390625" style="0" bestFit="1" customWidth="1"/>
    <col min="2" max="3" width="5.125" style="0" bestFit="1" customWidth="1"/>
    <col min="4" max="4" width="3.875" style="122" customWidth="1"/>
    <col min="5" max="5" width="5.375" style="122" customWidth="1"/>
    <col min="6" max="6" width="32.25390625" style="0" customWidth="1"/>
    <col min="7" max="7" width="7.625" style="92" customWidth="1"/>
    <col min="8" max="8" width="8.00390625" style="445" customWidth="1"/>
    <col min="9" max="9" width="6.375" style="445" customWidth="1"/>
    <col min="10" max="10" width="7.875" style="92" customWidth="1"/>
    <col min="11" max="11" width="8.25390625" style="431" customWidth="1"/>
    <col min="12" max="12" width="7.875" style="445" customWidth="1"/>
  </cols>
  <sheetData>
    <row r="1" spans="6:12" ht="15.75" customHeight="1" thickBot="1">
      <c r="F1" s="76" t="s">
        <v>805</v>
      </c>
      <c r="G1" s="398" t="s">
        <v>827</v>
      </c>
      <c r="H1" s="521">
        <v>2015</v>
      </c>
      <c r="I1" s="576" t="s">
        <v>793</v>
      </c>
      <c r="J1" s="398" t="s">
        <v>828</v>
      </c>
      <c r="K1" s="521">
        <v>2015</v>
      </c>
      <c r="L1" s="586" t="s">
        <v>793</v>
      </c>
    </row>
    <row r="2" spans="1:12" ht="13.5" thickBot="1">
      <c r="A2" s="244" t="s">
        <v>698</v>
      </c>
      <c r="B2" s="83" t="s">
        <v>824</v>
      </c>
      <c r="C2" s="83" t="s">
        <v>707</v>
      </c>
      <c r="D2" s="159" t="s">
        <v>224</v>
      </c>
      <c r="E2" s="159" t="s">
        <v>782</v>
      </c>
      <c r="F2" s="84" t="s">
        <v>607</v>
      </c>
      <c r="G2" s="397" t="s">
        <v>825</v>
      </c>
      <c r="H2" s="452" t="s">
        <v>826</v>
      </c>
      <c r="I2" s="585">
        <v>2016</v>
      </c>
      <c r="J2" s="397" t="s">
        <v>825</v>
      </c>
      <c r="K2" s="523" t="s">
        <v>826</v>
      </c>
      <c r="L2" s="585">
        <v>2016</v>
      </c>
    </row>
    <row r="3" spans="1:6" ht="3" customHeight="1" thickBot="1">
      <c r="A3" s="75"/>
      <c r="B3" s="27"/>
      <c r="C3" s="27"/>
      <c r="D3" s="160"/>
      <c r="E3" s="160"/>
      <c r="F3" s="27"/>
    </row>
    <row r="4" spans="1:9" ht="13.5" thickBot="1">
      <c r="A4" s="5">
        <v>1</v>
      </c>
      <c r="B4" s="5"/>
      <c r="C4" s="5"/>
      <c r="D4" s="161"/>
      <c r="E4" s="161"/>
      <c r="F4" s="10" t="s">
        <v>608</v>
      </c>
      <c r="G4" s="379"/>
      <c r="H4" s="458"/>
      <c r="I4" s="458"/>
    </row>
    <row r="5" spans="1:9" ht="12.75">
      <c r="A5" s="134">
        <v>17</v>
      </c>
      <c r="B5" s="138">
        <v>3113</v>
      </c>
      <c r="C5" s="138">
        <v>6171</v>
      </c>
      <c r="D5" s="174"/>
      <c r="E5" s="174"/>
      <c r="F5" s="135" t="s">
        <v>634</v>
      </c>
      <c r="G5" s="142">
        <v>100</v>
      </c>
      <c r="H5" s="462">
        <v>0</v>
      </c>
      <c r="I5" s="462">
        <v>0</v>
      </c>
    </row>
    <row r="6" spans="1:12" ht="12.75">
      <c r="A6" s="134">
        <v>17</v>
      </c>
      <c r="B6" s="138">
        <v>6123</v>
      </c>
      <c r="C6" s="138">
        <v>6171</v>
      </c>
      <c r="D6" s="174"/>
      <c r="E6" s="174"/>
      <c r="F6" s="135" t="s">
        <v>443</v>
      </c>
      <c r="G6" s="232"/>
      <c r="H6" s="456"/>
      <c r="I6" s="456"/>
      <c r="J6" s="388">
        <v>590</v>
      </c>
      <c r="K6" s="438">
        <v>579.1</v>
      </c>
      <c r="L6" s="438">
        <v>450</v>
      </c>
    </row>
    <row r="7" spans="1:12" ht="12.75">
      <c r="A7" s="67">
        <v>99</v>
      </c>
      <c r="B7" s="60">
        <v>6111</v>
      </c>
      <c r="C7" s="60">
        <v>3639</v>
      </c>
      <c r="D7" s="87"/>
      <c r="E7" s="163"/>
      <c r="F7" s="291" t="s">
        <v>291</v>
      </c>
      <c r="G7" s="232"/>
      <c r="H7" s="456"/>
      <c r="I7" s="456"/>
      <c r="J7" s="409">
        <v>470</v>
      </c>
      <c r="K7" s="438">
        <v>0</v>
      </c>
      <c r="L7" s="438">
        <v>26</v>
      </c>
    </row>
    <row r="8" spans="1:12" s="623" customFormat="1" ht="12.75">
      <c r="A8" s="67">
        <v>99</v>
      </c>
      <c r="B8" s="238">
        <v>6122</v>
      </c>
      <c r="C8" s="238">
        <v>6171</v>
      </c>
      <c r="D8" s="87"/>
      <c r="E8" s="163"/>
      <c r="F8" s="291" t="s">
        <v>701</v>
      </c>
      <c r="G8" s="232"/>
      <c r="H8" s="456"/>
      <c r="I8" s="456"/>
      <c r="J8" s="409">
        <v>0</v>
      </c>
      <c r="K8" s="438">
        <v>0</v>
      </c>
      <c r="L8" s="438">
        <v>200</v>
      </c>
    </row>
    <row r="9" spans="1:12" s="623" customFormat="1" ht="12.75">
      <c r="A9" s="116">
        <v>99</v>
      </c>
      <c r="B9" s="526">
        <v>6122</v>
      </c>
      <c r="C9" s="526">
        <v>6171</v>
      </c>
      <c r="D9" s="193"/>
      <c r="E9" s="527"/>
      <c r="F9" s="291" t="s">
        <v>350</v>
      </c>
      <c r="G9" s="232"/>
      <c r="H9" s="456"/>
      <c r="I9" s="456"/>
      <c r="J9" s="149">
        <v>0</v>
      </c>
      <c r="K9" s="438">
        <v>0</v>
      </c>
      <c r="L9" s="438">
        <v>335</v>
      </c>
    </row>
    <row r="10" spans="1:12" s="623" customFormat="1" ht="12.75">
      <c r="A10" s="67">
        <v>99</v>
      </c>
      <c r="B10" s="60">
        <v>6122</v>
      </c>
      <c r="C10" s="60">
        <v>6171</v>
      </c>
      <c r="D10" s="87"/>
      <c r="E10" s="163"/>
      <c r="F10" s="291" t="s">
        <v>42</v>
      </c>
      <c r="G10" s="147"/>
      <c r="H10" s="457"/>
      <c r="I10" s="457"/>
      <c r="J10" s="142">
        <v>300</v>
      </c>
      <c r="K10" s="433">
        <v>0</v>
      </c>
      <c r="L10" s="433">
        <v>0</v>
      </c>
    </row>
    <row r="11" spans="1:12" s="623" customFormat="1" ht="12.75">
      <c r="A11" s="67">
        <v>911</v>
      </c>
      <c r="B11" s="60">
        <v>6111</v>
      </c>
      <c r="C11" s="60">
        <v>5212</v>
      </c>
      <c r="D11" s="87"/>
      <c r="E11" s="163"/>
      <c r="F11" s="291" t="s">
        <v>49</v>
      </c>
      <c r="G11" s="147"/>
      <c r="H11" s="457"/>
      <c r="I11" s="457"/>
      <c r="J11" s="142">
        <v>23</v>
      </c>
      <c r="K11" s="433">
        <v>22.99</v>
      </c>
      <c r="L11" s="433">
        <v>0</v>
      </c>
    </row>
    <row r="12" spans="1:12" s="623" customFormat="1" ht="12.75">
      <c r="A12" s="67">
        <v>911</v>
      </c>
      <c r="B12" s="60">
        <v>6111</v>
      </c>
      <c r="C12" s="60">
        <v>5212</v>
      </c>
      <c r="D12" s="87" t="s">
        <v>45</v>
      </c>
      <c r="E12" s="87">
        <v>90877</v>
      </c>
      <c r="F12" s="291" t="s">
        <v>1063</v>
      </c>
      <c r="G12" s="147"/>
      <c r="H12" s="457"/>
      <c r="I12" s="457"/>
      <c r="J12" s="142">
        <v>11.5</v>
      </c>
      <c r="K12" s="433">
        <v>11.495</v>
      </c>
      <c r="L12" s="433">
        <v>0</v>
      </c>
    </row>
    <row r="13" spans="1:12" s="623" customFormat="1" ht="12.75">
      <c r="A13" s="67">
        <v>911</v>
      </c>
      <c r="B13" s="60">
        <v>6111</v>
      </c>
      <c r="C13" s="60">
        <v>5212</v>
      </c>
      <c r="D13" s="87" t="s">
        <v>1064</v>
      </c>
      <c r="E13" s="87">
        <v>15825</v>
      </c>
      <c r="F13" s="291" t="s">
        <v>1065</v>
      </c>
      <c r="G13" s="147"/>
      <c r="H13" s="457"/>
      <c r="I13" s="457"/>
      <c r="J13" s="143">
        <v>195.5</v>
      </c>
      <c r="K13" s="434">
        <v>195.414</v>
      </c>
      <c r="L13" s="434">
        <v>0</v>
      </c>
    </row>
    <row r="14" spans="1:12" s="623" customFormat="1" ht="12.75">
      <c r="A14" s="67">
        <v>950</v>
      </c>
      <c r="B14" s="60">
        <v>4216</v>
      </c>
      <c r="C14" s="60"/>
      <c r="D14" s="87"/>
      <c r="E14" s="87">
        <v>17871</v>
      </c>
      <c r="F14" s="62" t="s">
        <v>230</v>
      </c>
      <c r="G14" s="142">
        <v>3589</v>
      </c>
      <c r="H14" s="462">
        <v>0</v>
      </c>
      <c r="I14" s="462">
        <v>0</v>
      </c>
      <c r="J14" s="346"/>
      <c r="K14" s="440"/>
      <c r="L14" s="440"/>
    </row>
    <row r="15" spans="1:12" s="623" customFormat="1" ht="12.75">
      <c r="A15" s="67">
        <v>950</v>
      </c>
      <c r="B15" s="60">
        <v>6111</v>
      </c>
      <c r="C15" s="60">
        <v>6171</v>
      </c>
      <c r="D15" s="87"/>
      <c r="E15" s="87">
        <v>17871</v>
      </c>
      <c r="F15" s="62" t="s">
        <v>231</v>
      </c>
      <c r="G15" s="147"/>
      <c r="H15" s="457"/>
      <c r="I15" s="457"/>
      <c r="J15" s="157">
        <v>3589</v>
      </c>
      <c r="K15" s="436">
        <v>0</v>
      </c>
      <c r="L15" s="436">
        <v>0</v>
      </c>
    </row>
    <row r="16" spans="1:12" s="623" customFormat="1" ht="13.5" thickBot="1">
      <c r="A16" s="67">
        <v>950</v>
      </c>
      <c r="B16" s="60">
        <v>6111</v>
      </c>
      <c r="C16" s="60">
        <v>6171</v>
      </c>
      <c r="D16" s="87"/>
      <c r="E16" s="163"/>
      <c r="F16" s="291" t="s">
        <v>35</v>
      </c>
      <c r="G16" s="147"/>
      <c r="H16" s="457"/>
      <c r="I16" s="457"/>
      <c r="J16" s="142">
        <v>651</v>
      </c>
      <c r="K16" s="433">
        <v>0</v>
      </c>
      <c r="L16" s="433">
        <v>0</v>
      </c>
    </row>
    <row r="17" spans="1:12" ht="13.5" thickBot="1">
      <c r="A17" s="74"/>
      <c r="B17" s="74"/>
      <c r="C17" s="74"/>
      <c r="D17" s="164"/>
      <c r="E17" s="164"/>
      <c r="F17" s="15" t="s">
        <v>440</v>
      </c>
      <c r="G17" s="94">
        <f>SUM(G5:G14)</f>
        <v>3689</v>
      </c>
      <c r="H17" s="441">
        <f>H5+H14</f>
        <v>0</v>
      </c>
      <c r="I17" s="441">
        <f>I5+I14</f>
        <v>0</v>
      </c>
      <c r="J17" s="403">
        <f>SUM(J6:J16)</f>
        <v>5830</v>
      </c>
      <c r="K17" s="441">
        <f>SUM(K6:K16)</f>
        <v>808.999</v>
      </c>
      <c r="L17" s="584">
        <f>SUM(L6:L16)</f>
        <v>1011</v>
      </c>
    </row>
    <row r="18" spans="1:12" ht="3.75" customHeight="1" thickBot="1">
      <c r="A18" s="74"/>
      <c r="B18" s="74"/>
      <c r="C18" s="74"/>
      <c r="D18" s="164"/>
      <c r="E18" s="164"/>
      <c r="F18" s="11"/>
      <c r="G18" s="152"/>
      <c r="H18" s="460"/>
      <c r="I18" s="460"/>
      <c r="J18" s="152"/>
      <c r="K18" s="439"/>
      <c r="L18" s="431"/>
    </row>
    <row r="19" spans="1:12" ht="12.75" customHeight="1" thickBot="1">
      <c r="A19" s="5">
        <v>2</v>
      </c>
      <c r="B19" s="5"/>
      <c r="C19" s="5"/>
      <c r="D19" s="161"/>
      <c r="E19" s="161"/>
      <c r="F19" s="6" t="s">
        <v>917</v>
      </c>
      <c r="L19" s="431"/>
    </row>
    <row r="20" spans="1:12" ht="12.75" customHeight="1">
      <c r="A20" s="67">
        <v>40</v>
      </c>
      <c r="B20" s="60">
        <v>4216</v>
      </c>
      <c r="C20" s="60"/>
      <c r="D20" s="163"/>
      <c r="E20" s="87">
        <v>34544</v>
      </c>
      <c r="F20" s="35" t="s">
        <v>1072</v>
      </c>
      <c r="G20" s="91">
        <v>67</v>
      </c>
      <c r="H20" s="433">
        <v>67</v>
      </c>
      <c r="I20" s="462">
        <v>0</v>
      </c>
      <c r="J20" s="151"/>
      <c r="K20" s="443"/>
      <c r="L20" s="630"/>
    </row>
    <row r="21" spans="1:12" ht="12.75" customHeight="1" thickBot="1">
      <c r="A21" s="67">
        <v>40</v>
      </c>
      <c r="B21" s="60">
        <v>6356</v>
      </c>
      <c r="C21" s="60">
        <v>3314</v>
      </c>
      <c r="D21" s="163"/>
      <c r="E21" s="87">
        <v>34544</v>
      </c>
      <c r="F21" s="56" t="s">
        <v>1073</v>
      </c>
      <c r="I21" s="631"/>
      <c r="J21" s="143">
        <v>67</v>
      </c>
      <c r="K21" s="434">
        <v>67</v>
      </c>
      <c r="L21" s="462">
        <v>0</v>
      </c>
    </row>
    <row r="22" spans="1:12" ht="13.5" customHeight="1" thickBot="1">
      <c r="A22" s="11"/>
      <c r="B22" s="23"/>
      <c r="C22" s="11"/>
      <c r="D22" s="172"/>
      <c r="E22" s="172"/>
      <c r="F22" s="15" t="s">
        <v>918</v>
      </c>
      <c r="G22" s="94">
        <f>G20</f>
        <v>67</v>
      </c>
      <c r="H22" s="441">
        <f>H20</f>
        <v>67</v>
      </c>
      <c r="I22" s="441">
        <f>I20</f>
        <v>0</v>
      </c>
      <c r="J22" s="403">
        <f>J21</f>
        <v>67</v>
      </c>
      <c r="K22" s="441">
        <f>K21</f>
        <v>67</v>
      </c>
      <c r="L22" s="584">
        <f>L21</f>
        <v>0</v>
      </c>
    </row>
    <row r="23" spans="1:12" ht="2.25" customHeight="1" thickBot="1">
      <c r="A23" s="74"/>
      <c r="B23" s="74"/>
      <c r="C23" s="74"/>
      <c r="D23" s="164"/>
      <c r="E23" s="164"/>
      <c r="F23" s="11"/>
      <c r="G23" s="152"/>
      <c r="H23" s="460"/>
      <c r="I23" s="460"/>
      <c r="J23" s="152"/>
      <c r="K23" s="439"/>
      <c r="L23" s="431"/>
    </row>
    <row r="24" spans="1:12" ht="13.5" thickBot="1">
      <c r="A24" s="5">
        <v>3</v>
      </c>
      <c r="B24" s="5"/>
      <c r="C24" s="5"/>
      <c r="D24" s="161"/>
      <c r="E24" s="161"/>
      <c r="F24" s="10" t="s">
        <v>706</v>
      </c>
      <c r="L24" s="431"/>
    </row>
    <row r="25" spans="1:12" ht="12.75">
      <c r="A25" s="134">
        <v>145</v>
      </c>
      <c r="B25" s="138">
        <v>6111</v>
      </c>
      <c r="C25" s="138">
        <v>5311</v>
      </c>
      <c r="D25" s="174"/>
      <c r="E25" s="174"/>
      <c r="F25" s="135" t="s">
        <v>54</v>
      </c>
      <c r="J25" s="91">
        <v>70.8</v>
      </c>
      <c r="K25" s="433">
        <v>70.676</v>
      </c>
      <c r="L25" s="433">
        <v>0</v>
      </c>
    </row>
    <row r="26" spans="1:12" s="666" customFormat="1" ht="13.5" thickBot="1">
      <c r="A26" s="67">
        <v>145</v>
      </c>
      <c r="B26" s="60">
        <v>6122</v>
      </c>
      <c r="C26" s="60">
        <v>6171</v>
      </c>
      <c r="D26" s="163"/>
      <c r="E26" s="163"/>
      <c r="F26" s="56" t="s">
        <v>497</v>
      </c>
      <c r="G26" s="665"/>
      <c r="H26" s="589"/>
      <c r="I26" s="589"/>
      <c r="J26" s="153">
        <v>0</v>
      </c>
      <c r="K26" s="634">
        <v>0</v>
      </c>
      <c r="L26" s="634">
        <v>800</v>
      </c>
    </row>
    <row r="27" spans="1:12" ht="13.5" thickBot="1">
      <c r="A27" s="11"/>
      <c r="B27" s="23"/>
      <c r="C27" s="11"/>
      <c r="D27" s="172"/>
      <c r="E27" s="172"/>
      <c r="F27" s="15" t="s">
        <v>627</v>
      </c>
      <c r="G27" s="94"/>
      <c r="H27" s="441"/>
      <c r="I27" s="441"/>
      <c r="J27" s="403">
        <f>SUM(J25:J26)</f>
        <v>70.8</v>
      </c>
      <c r="K27" s="441">
        <f>SUM(K25:K26)</f>
        <v>70.676</v>
      </c>
      <c r="L27" s="584">
        <v>800</v>
      </c>
    </row>
    <row r="28" spans="1:12" ht="3.75" customHeight="1" thickBot="1">
      <c r="A28" s="11"/>
      <c r="B28" s="23"/>
      <c r="C28" s="11"/>
      <c r="D28" s="172"/>
      <c r="E28" s="172"/>
      <c r="F28" s="11"/>
      <c r="G28" s="98"/>
      <c r="H28" s="492"/>
      <c r="I28" s="492"/>
      <c r="J28" s="152"/>
      <c r="K28" s="439"/>
      <c r="L28" s="439"/>
    </row>
    <row r="29" spans="1:12" ht="13.5" thickBot="1">
      <c r="A29" s="5">
        <v>4</v>
      </c>
      <c r="B29" s="5"/>
      <c r="C29" s="5"/>
      <c r="D29" s="161"/>
      <c r="E29" s="161"/>
      <c r="F29" s="10" t="s">
        <v>628</v>
      </c>
      <c r="G29" s="140"/>
      <c r="H29" s="458"/>
      <c r="I29" s="458"/>
      <c r="K29" s="439"/>
      <c r="L29" s="439"/>
    </row>
    <row r="30" spans="1:12" ht="12.75" customHeight="1">
      <c r="A30" s="67">
        <v>231</v>
      </c>
      <c r="B30" s="60">
        <v>4232</v>
      </c>
      <c r="C30" s="60"/>
      <c r="D30" s="87"/>
      <c r="E30" s="163"/>
      <c r="F30" s="61" t="s">
        <v>53</v>
      </c>
      <c r="G30" s="93">
        <v>750</v>
      </c>
      <c r="H30" s="438">
        <v>737.321</v>
      </c>
      <c r="I30" s="462">
        <v>0</v>
      </c>
      <c r="K30" s="439"/>
      <c r="L30" s="633"/>
    </row>
    <row r="31" spans="1:12" ht="12.75" customHeight="1" thickBot="1">
      <c r="A31" s="67">
        <v>233</v>
      </c>
      <c r="B31" s="60">
        <v>3201</v>
      </c>
      <c r="C31" s="60">
        <v>6310</v>
      </c>
      <c r="D31" s="87"/>
      <c r="E31" s="163"/>
      <c r="F31" s="62" t="s">
        <v>25</v>
      </c>
      <c r="G31" s="241">
        <v>27</v>
      </c>
      <c r="H31" s="634">
        <v>27.4</v>
      </c>
      <c r="I31" s="462">
        <v>0</v>
      </c>
      <c r="K31" s="439"/>
      <c r="L31" s="633"/>
    </row>
    <row r="32" spans="1:12" ht="13.5" customHeight="1" thickBot="1">
      <c r="A32" s="74"/>
      <c r="B32" s="74"/>
      <c r="C32" s="74"/>
      <c r="D32" s="164"/>
      <c r="E32" s="164"/>
      <c r="F32" s="15" t="s">
        <v>159</v>
      </c>
      <c r="G32" s="156">
        <f>SUM(G30:G31)</f>
        <v>777</v>
      </c>
      <c r="H32" s="481">
        <f>SUM(H30:H31)</f>
        <v>764.721</v>
      </c>
      <c r="I32" s="441">
        <f>SUM(I30:I31)</f>
        <v>0</v>
      </c>
      <c r="J32" s="403"/>
      <c r="K32" s="441"/>
      <c r="L32" s="632"/>
    </row>
    <row r="33" spans="1:12" ht="3" customHeight="1" thickBot="1">
      <c r="A33" s="11"/>
      <c r="B33" s="23"/>
      <c r="C33" s="11"/>
      <c r="D33" s="172"/>
      <c r="E33" s="172"/>
      <c r="F33" s="11"/>
      <c r="G33" s="98"/>
      <c r="H33" s="492"/>
      <c r="I33" s="492"/>
      <c r="J33" s="152"/>
      <c r="K33" s="439"/>
      <c r="L33" s="439"/>
    </row>
    <row r="34" spans="1:12" ht="13.5" customHeight="1" thickBot="1">
      <c r="A34" s="242">
        <v>5</v>
      </c>
      <c r="B34" s="240"/>
      <c r="C34" s="240"/>
      <c r="D34" s="252"/>
      <c r="E34" s="252"/>
      <c r="F34" s="253" t="s">
        <v>934</v>
      </c>
      <c r="L34" s="431"/>
    </row>
    <row r="35" spans="1:12" ht="13.5" customHeight="1">
      <c r="A35" s="134">
        <v>284</v>
      </c>
      <c r="B35" s="250">
        <v>3113</v>
      </c>
      <c r="C35" s="250">
        <v>3639</v>
      </c>
      <c r="D35" s="251"/>
      <c r="E35" s="251"/>
      <c r="F35" s="135" t="s">
        <v>400</v>
      </c>
      <c r="G35" s="91">
        <v>36</v>
      </c>
      <c r="H35" s="433">
        <v>36.3</v>
      </c>
      <c r="I35" s="462">
        <v>0</v>
      </c>
      <c r="L35" s="431"/>
    </row>
    <row r="36" spans="1:12" ht="13.5" customHeight="1">
      <c r="A36" s="134">
        <v>287</v>
      </c>
      <c r="B36" s="250">
        <v>3112</v>
      </c>
      <c r="C36" s="250">
        <v>3612</v>
      </c>
      <c r="D36" s="251"/>
      <c r="E36" s="251"/>
      <c r="F36" s="135" t="s">
        <v>1038</v>
      </c>
      <c r="G36" s="157">
        <v>1330</v>
      </c>
      <c r="H36" s="462">
        <v>1330.326</v>
      </c>
      <c r="I36" s="462">
        <v>0</v>
      </c>
      <c r="L36" s="431"/>
    </row>
    <row r="37" spans="1:12" ht="13.5" customHeight="1">
      <c r="A37" s="134">
        <v>288</v>
      </c>
      <c r="B37" s="250">
        <v>6121</v>
      </c>
      <c r="C37" s="250">
        <v>3639</v>
      </c>
      <c r="D37" s="251"/>
      <c r="E37" s="251"/>
      <c r="F37" s="340" t="s">
        <v>439</v>
      </c>
      <c r="G37" s="151"/>
      <c r="H37" s="463"/>
      <c r="I37" s="463"/>
      <c r="J37" s="142">
        <v>600</v>
      </c>
      <c r="K37" s="433">
        <v>600</v>
      </c>
      <c r="L37" s="433">
        <v>0</v>
      </c>
    </row>
    <row r="38" spans="1:12" s="2" customFormat="1" ht="13.5" customHeight="1">
      <c r="A38" s="134">
        <v>289</v>
      </c>
      <c r="B38" s="250">
        <v>3111</v>
      </c>
      <c r="C38" s="250">
        <v>3639</v>
      </c>
      <c r="D38" s="251"/>
      <c r="E38" s="251"/>
      <c r="F38" s="135" t="s">
        <v>435</v>
      </c>
      <c r="G38" s="142">
        <v>768</v>
      </c>
      <c r="H38" s="462">
        <v>68.6</v>
      </c>
      <c r="I38" s="462">
        <v>18</v>
      </c>
      <c r="J38" s="92"/>
      <c r="K38" s="431"/>
      <c r="L38" s="431"/>
    </row>
    <row r="39" spans="1:12" s="1" customFormat="1" ht="13.5" customHeight="1">
      <c r="A39" s="134">
        <v>290</v>
      </c>
      <c r="B39" s="250">
        <v>6130</v>
      </c>
      <c r="C39" s="250">
        <v>3639</v>
      </c>
      <c r="D39" s="251"/>
      <c r="E39" s="251"/>
      <c r="F39" s="135" t="s">
        <v>399</v>
      </c>
      <c r="G39" s="667"/>
      <c r="H39" s="668"/>
      <c r="I39" s="668"/>
      <c r="J39" s="149">
        <v>715</v>
      </c>
      <c r="K39" s="438">
        <v>485.62</v>
      </c>
      <c r="L39" s="438">
        <v>500</v>
      </c>
    </row>
    <row r="40" spans="1:12" ht="13.5" customHeight="1" thickBot="1">
      <c r="A40" s="53">
        <v>296</v>
      </c>
      <c r="B40" s="250">
        <v>3111</v>
      </c>
      <c r="C40" s="250">
        <v>3639</v>
      </c>
      <c r="D40" s="167"/>
      <c r="E40" s="167"/>
      <c r="F40" s="648" t="s">
        <v>1040</v>
      </c>
      <c r="G40" s="352">
        <v>150</v>
      </c>
      <c r="H40" s="604">
        <v>328.664</v>
      </c>
      <c r="I40" s="514">
        <v>0</v>
      </c>
      <c r="J40" s="151"/>
      <c r="L40" s="431"/>
    </row>
    <row r="41" spans="1:12" ht="13.5" customHeight="1" thickBot="1">
      <c r="A41" s="3"/>
      <c r="B41" s="2"/>
      <c r="C41" s="2"/>
      <c r="D41" s="166"/>
      <c r="E41" s="166"/>
      <c r="F41" s="333" t="s">
        <v>935</v>
      </c>
      <c r="G41" s="94">
        <f>SUM(G35:G40)</f>
        <v>2284</v>
      </c>
      <c r="H41" s="441">
        <f>SUM(H35:H40)</f>
        <v>1763.8899999999999</v>
      </c>
      <c r="I41" s="441">
        <f>SUM(I35:I40)</f>
        <v>18</v>
      </c>
      <c r="J41" s="403">
        <f>SUM(J37:J40)</f>
        <v>1315</v>
      </c>
      <c r="K41" s="441">
        <f>SUM(K37:K39)</f>
        <v>1085.62</v>
      </c>
      <c r="L41" s="441">
        <f>SUM(L37:L39)</f>
        <v>500</v>
      </c>
    </row>
    <row r="42" spans="1:5" ht="3" customHeight="1" thickBot="1">
      <c r="A42" s="3"/>
      <c r="B42" s="2"/>
      <c r="C42" s="2"/>
      <c r="D42" s="166"/>
      <c r="E42" s="166"/>
    </row>
    <row r="43" spans="1:6" ht="13.5" thickBot="1">
      <c r="A43" s="5">
        <v>6</v>
      </c>
      <c r="B43" s="5"/>
      <c r="C43" s="5"/>
      <c r="D43" s="161"/>
      <c r="E43" s="161"/>
      <c r="F43" s="10" t="s">
        <v>370</v>
      </c>
    </row>
    <row r="44" spans="1:12" ht="12.75">
      <c r="A44" s="134">
        <v>99</v>
      </c>
      <c r="B44" s="138">
        <v>6121</v>
      </c>
      <c r="C44" s="138">
        <v>6171</v>
      </c>
      <c r="D44" s="174"/>
      <c r="E44" s="174"/>
      <c r="F44" s="102" t="s">
        <v>1087</v>
      </c>
      <c r="J44" s="91">
        <v>130</v>
      </c>
      <c r="K44" s="433">
        <v>129.5</v>
      </c>
      <c r="L44" s="433">
        <v>0</v>
      </c>
    </row>
    <row r="45" spans="1:12" ht="12.75">
      <c r="A45" s="134">
        <v>262</v>
      </c>
      <c r="B45" s="138">
        <v>6121</v>
      </c>
      <c r="C45" s="138">
        <v>3412</v>
      </c>
      <c r="D45" s="174"/>
      <c r="E45" s="174"/>
      <c r="F45" s="135" t="s">
        <v>1059</v>
      </c>
      <c r="J45" s="91">
        <v>1332</v>
      </c>
      <c r="K45" s="433">
        <v>1331.734</v>
      </c>
      <c r="L45" s="433">
        <v>0</v>
      </c>
    </row>
    <row r="46" spans="1:12" ht="12.75">
      <c r="A46" s="67">
        <v>262</v>
      </c>
      <c r="B46" s="641">
        <v>6121</v>
      </c>
      <c r="C46" s="641">
        <v>3639</v>
      </c>
      <c r="D46" s="87"/>
      <c r="E46" s="326"/>
      <c r="F46" s="35" t="s">
        <v>1025</v>
      </c>
      <c r="G46" s="669"/>
      <c r="H46" s="670"/>
      <c r="I46" s="670"/>
      <c r="J46" s="153"/>
      <c r="K46" s="438"/>
      <c r="L46" s="438">
        <v>50</v>
      </c>
    </row>
    <row r="47" spans="1:12" ht="12.75">
      <c r="A47" s="67">
        <v>262</v>
      </c>
      <c r="B47" s="641">
        <v>6121</v>
      </c>
      <c r="C47" s="641">
        <v>4373</v>
      </c>
      <c r="D47" s="87"/>
      <c r="E47" s="326"/>
      <c r="F47" s="61" t="s">
        <v>911</v>
      </c>
      <c r="G47" s="98"/>
      <c r="H47" s="492"/>
      <c r="I47" s="492"/>
      <c r="J47" s="388"/>
      <c r="K47" s="438"/>
      <c r="L47" s="438">
        <v>200</v>
      </c>
    </row>
    <row r="48" spans="1:12" ht="12.75">
      <c r="A48" s="67">
        <v>262</v>
      </c>
      <c r="B48" s="641">
        <v>6121</v>
      </c>
      <c r="C48" s="641">
        <v>6171</v>
      </c>
      <c r="D48" s="87"/>
      <c r="E48" s="326"/>
      <c r="F48" s="35" t="s">
        <v>475</v>
      </c>
      <c r="G48" s="669"/>
      <c r="H48" s="670"/>
      <c r="I48" s="670"/>
      <c r="J48" s="153"/>
      <c r="K48" s="438"/>
      <c r="L48" s="438">
        <v>450</v>
      </c>
    </row>
    <row r="49" spans="1:12" ht="12.75">
      <c r="A49" s="55">
        <v>362</v>
      </c>
      <c r="B49" s="18">
        <v>6901</v>
      </c>
      <c r="C49" s="18">
        <v>3639</v>
      </c>
      <c r="D49" s="86"/>
      <c r="E49" s="88"/>
      <c r="F49" s="35" t="s">
        <v>37</v>
      </c>
      <c r="G49" s="131"/>
      <c r="H49" s="431"/>
      <c r="I49" s="637"/>
      <c r="J49" s="143">
        <v>32.88</v>
      </c>
      <c r="K49" s="433">
        <v>0</v>
      </c>
      <c r="L49" s="433">
        <v>0</v>
      </c>
    </row>
    <row r="50" spans="1:12" ht="12.75">
      <c r="A50" s="55">
        <v>363</v>
      </c>
      <c r="B50" s="18">
        <v>6901</v>
      </c>
      <c r="C50" s="18">
        <v>3639</v>
      </c>
      <c r="D50" s="86"/>
      <c r="E50" s="88"/>
      <c r="F50" s="35" t="s">
        <v>36</v>
      </c>
      <c r="G50" s="425"/>
      <c r="H50" s="504"/>
      <c r="I50" s="638"/>
      <c r="J50" s="143">
        <v>462.47</v>
      </c>
      <c r="K50" s="433">
        <v>0</v>
      </c>
      <c r="L50" s="433">
        <v>0</v>
      </c>
    </row>
    <row r="51" spans="1:12" ht="12.75">
      <c r="A51" s="70">
        <v>264</v>
      </c>
      <c r="B51" s="20">
        <v>6121</v>
      </c>
      <c r="C51" s="20">
        <v>3639</v>
      </c>
      <c r="D51" s="133"/>
      <c r="E51" s="88"/>
      <c r="F51" s="56" t="s">
        <v>1088</v>
      </c>
      <c r="G51" s="131"/>
      <c r="H51" s="431"/>
      <c r="I51" s="637"/>
      <c r="J51" s="143">
        <v>285</v>
      </c>
      <c r="K51" s="433">
        <v>0</v>
      </c>
      <c r="L51" s="433">
        <v>0</v>
      </c>
    </row>
    <row r="52" spans="1:12" s="666" customFormat="1" ht="12.75">
      <c r="A52" s="67">
        <v>371</v>
      </c>
      <c r="B52" s="641">
        <v>6121</v>
      </c>
      <c r="C52" s="641">
        <v>2212</v>
      </c>
      <c r="D52" s="87"/>
      <c r="E52" s="326"/>
      <c r="F52" s="35" t="s">
        <v>1021</v>
      </c>
      <c r="G52" s="669"/>
      <c r="H52" s="670"/>
      <c r="I52" s="670"/>
      <c r="J52" s="153">
        <v>48</v>
      </c>
      <c r="K52" s="438">
        <v>28</v>
      </c>
      <c r="L52" s="438">
        <v>2000</v>
      </c>
    </row>
    <row r="53" spans="1:12" s="666" customFormat="1" ht="12.75">
      <c r="A53" s="67">
        <v>372</v>
      </c>
      <c r="B53" s="641">
        <v>6121</v>
      </c>
      <c r="C53" s="641">
        <v>3612</v>
      </c>
      <c r="D53" s="87"/>
      <c r="E53" s="326"/>
      <c r="F53" s="61" t="s">
        <v>89</v>
      </c>
      <c r="G53" s="669"/>
      <c r="H53" s="670"/>
      <c r="I53" s="670"/>
      <c r="J53" s="153">
        <v>3590</v>
      </c>
      <c r="K53" s="438">
        <v>213.35</v>
      </c>
      <c r="L53" s="438">
        <v>1530</v>
      </c>
    </row>
    <row r="54" spans="1:12" s="666" customFormat="1" ht="12.75">
      <c r="A54" s="67">
        <v>373</v>
      </c>
      <c r="B54" s="641">
        <v>6121</v>
      </c>
      <c r="C54" s="641">
        <v>3612</v>
      </c>
      <c r="D54" s="87"/>
      <c r="E54" s="326"/>
      <c r="F54" s="35" t="s">
        <v>319</v>
      </c>
      <c r="G54" s="669"/>
      <c r="H54" s="670"/>
      <c r="I54" s="670"/>
      <c r="J54" s="153">
        <v>25</v>
      </c>
      <c r="K54" s="438">
        <v>24.2</v>
      </c>
      <c r="L54" s="438">
        <v>0</v>
      </c>
    </row>
    <row r="55" spans="1:12" s="666" customFormat="1" ht="12.75">
      <c r="A55" s="67">
        <v>374</v>
      </c>
      <c r="B55" s="641">
        <v>6121</v>
      </c>
      <c r="C55" s="641">
        <v>3113</v>
      </c>
      <c r="D55" s="87"/>
      <c r="E55" s="326"/>
      <c r="F55" s="61" t="s">
        <v>1089</v>
      </c>
      <c r="G55" s="669"/>
      <c r="H55" s="670"/>
      <c r="I55" s="677"/>
      <c r="J55" s="153">
        <v>5275</v>
      </c>
      <c r="K55" s="438">
        <v>2276.357</v>
      </c>
      <c r="L55" s="438">
        <v>0</v>
      </c>
    </row>
    <row r="56" spans="1:12" s="666" customFormat="1" ht="12.75">
      <c r="A56" s="67">
        <v>376</v>
      </c>
      <c r="B56" s="641">
        <v>6121</v>
      </c>
      <c r="C56" s="60">
        <v>2219</v>
      </c>
      <c r="D56" s="87"/>
      <c r="E56" s="326"/>
      <c r="F56" s="61" t="s">
        <v>38</v>
      </c>
      <c r="G56" s="669"/>
      <c r="H56" s="670"/>
      <c r="I56" s="677"/>
      <c r="J56" s="153">
        <v>250</v>
      </c>
      <c r="K56" s="438">
        <v>30.25</v>
      </c>
      <c r="L56" s="438">
        <v>0</v>
      </c>
    </row>
    <row r="57" spans="1:12" ht="12.75">
      <c r="A57" s="67">
        <v>383</v>
      </c>
      <c r="B57" s="641">
        <v>6121</v>
      </c>
      <c r="C57" s="641">
        <v>3725</v>
      </c>
      <c r="D57" s="87"/>
      <c r="E57" s="326"/>
      <c r="F57" s="35" t="s">
        <v>90</v>
      </c>
      <c r="G57" s="669"/>
      <c r="H57" s="670"/>
      <c r="I57" s="670"/>
      <c r="J57" s="153">
        <v>9000</v>
      </c>
      <c r="K57" s="438">
        <v>21.175</v>
      </c>
      <c r="L57" s="438">
        <v>0</v>
      </c>
    </row>
    <row r="58" spans="1:12" ht="12.75">
      <c r="A58" s="67">
        <v>384</v>
      </c>
      <c r="B58" s="641">
        <v>6121</v>
      </c>
      <c r="C58" s="641">
        <v>3632</v>
      </c>
      <c r="D58" s="87"/>
      <c r="E58" s="326"/>
      <c r="F58" s="672" t="s">
        <v>1024</v>
      </c>
      <c r="G58" s="669"/>
      <c r="H58" s="670"/>
      <c r="I58" s="670"/>
      <c r="J58" s="153"/>
      <c r="K58" s="438"/>
      <c r="L58" s="438">
        <v>60</v>
      </c>
    </row>
    <row r="59" spans="1:12" ht="12.75">
      <c r="A59" s="67">
        <v>386</v>
      </c>
      <c r="B59" s="641">
        <v>6121</v>
      </c>
      <c r="C59" s="641">
        <v>2219</v>
      </c>
      <c r="D59" s="87"/>
      <c r="E59" s="326"/>
      <c r="F59" s="660" t="s">
        <v>1090</v>
      </c>
      <c r="G59" s="669"/>
      <c r="H59" s="670"/>
      <c r="I59" s="677"/>
      <c r="J59" s="153">
        <v>227</v>
      </c>
      <c r="K59" s="438">
        <v>220.472</v>
      </c>
      <c r="L59" s="438">
        <v>0</v>
      </c>
    </row>
    <row r="60" spans="1:12" ht="12.75">
      <c r="A60" s="67">
        <v>389</v>
      </c>
      <c r="B60" s="641">
        <v>6121</v>
      </c>
      <c r="C60" s="641">
        <v>3639</v>
      </c>
      <c r="D60" s="87"/>
      <c r="E60" s="326"/>
      <c r="F60" s="35" t="s">
        <v>68</v>
      </c>
      <c r="G60" s="669"/>
      <c r="H60" s="670"/>
      <c r="I60" s="670"/>
      <c r="J60" s="153"/>
      <c r="K60" s="438"/>
      <c r="L60" s="438">
        <v>100</v>
      </c>
    </row>
    <row r="61" spans="1:12" ht="12" customHeight="1">
      <c r="A61" s="67">
        <v>390</v>
      </c>
      <c r="B61" s="641">
        <v>6121</v>
      </c>
      <c r="C61" s="641">
        <v>2143</v>
      </c>
      <c r="D61" s="87"/>
      <c r="E61" s="87"/>
      <c r="F61" s="678" t="s">
        <v>91</v>
      </c>
      <c r="G61" s="232"/>
      <c r="H61" s="456"/>
      <c r="I61" s="456"/>
      <c r="J61" s="153">
        <v>1400</v>
      </c>
      <c r="K61" s="438">
        <v>0</v>
      </c>
      <c r="L61" s="438">
        <v>0</v>
      </c>
    </row>
    <row r="62" spans="1:12" ht="12.75" customHeight="1">
      <c r="A62" s="67">
        <v>392</v>
      </c>
      <c r="B62" s="641">
        <v>6121</v>
      </c>
      <c r="C62" s="641">
        <v>3612</v>
      </c>
      <c r="D62" s="87"/>
      <c r="E62" s="87"/>
      <c r="F62" s="678" t="s">
        <v>92</v>
      </c>
      <c r="G62" s="232"/>
      <c r="H62" s="456"/>
      <c r="I62" s="456"/>
      <c r="J62" s="153">
        <v>4208</v>
      </c>
      <c r="K62" s="438">
        <v>0</v>
      </c>
      <c r="L62" s="438">
        <v>0</v>
      </c>
    </row>
    <row r="63" spans="1:12" ht="12.75" customHeight="1">
      <c r="A63" s="67">
        <v>393</v>
      </c>
      <c r="B63" s="641">
        <v>6121</v>
      </c>
      <c r="C63" s="641">
        <v>3633</v>
      </c>
      <c r="D63" s="87"/>
      <c r="E63" s="87"/>
      <c r="F63" s="661" t="s">
        <v>232</v>
      </c>
      <c r="G63" s="232"/>
      <c r="H63" s="456"/>
      <c r="I63" s="456"/>
      <c r="J63" s="153">
        <v>22.6</v>
      </c>
      <c r="K63" s="438">
        <v>0</v>
      </c>
      <c r="L63" s="438">
        <v>0</v>
      </c>
    </row>
    <row r="64" spans="1:12" ht="12.75" customHeight="1">
      <c r="A64" s="67">
        <v>394</v>
      </c>
      <c r="B64" s="641">
        <v>6121</v>
      </c>
      <c r="C64" s="641">
        <v>2221</v>
      </c>
      <c r="D64" s="87"/>
      <c r="E64" s="326"/>
      <c r="F64" s="671" t="s">
        <v>66</v>
      </c>
      <c r="G64" s="669"/>
      <c r="H64" s="670"/>
      <c r="I64" s="670"/>
      <c r="J64" s="153"/>
      <c r="K64" s="438"/>
      <c r="L64" s="438">
        <v>500</v>
      </c>
    </row>
    <row r="65" spans="1:12" ht="12.75" customHeight="1">
      <c r="A65" s="67">
        <v>394</v>
      </c>
      <c r="B65" s="641">
        <v>6121</v>
      </c>
      <c r="C65" s="641">
        <v>2221</v>
      </c>
      <c r="D65" s="87"/>
      <c r="E65" s="326"/>
      <c r="F65" s="672" t="s">
        <v>473</v>
      </c>
      <c r="G65" s="669"/>
      <c r="H65" s="670"/>
      <c r="I65" s="670"/>
      <c r="J65" s="153"/>
      <c r="K65" s="438"/>
      <c r="L65" s="438">
        <v>200</v>
      </c>
    </row>
    <row r="66" spans="1:12" ht="1.5" customHeight="1">
      <c r="A66" s="67"/>
      <c r="B66" s="641"/>
      <c r="C66" s="641"/>
      <c r="D66" s="87"/>
      <c r="E66" s="87"/>
      <c r="F66" s="661"/>
      <c r="G66" s="232"/>
      <c r="H66" s="456"/>
      <c r="I66" s="456"/>
      <c r="J66" s="149"/>
      <c r="K66" s="438"/>
      <c r="L66" s="438"/>
    </row>
    <row r="67" spans="1:12" ht="12.75">
      <c r="A67" s="67">
        <v>400</v>
      </c>
      <c r="B67" s="60">
        <v>6121</v>
      </c>
      <c r="C67" s="60">
        <v>2310</v>
      </c>
      <c r="D67" s="87"/>
      <c r="E67" s="163"/>
      <c r="F67" s="35" t="s">
        <v>93</v>
      </c>
      <c r="G67" s="98"/>
      <c r="H67" s="492"/>
      <c r="I67" s="492"/>
      <c r="J67" s="149">
        <v>19180</v>
      </c>
      <c r="K67" s="438">
        <v>6460.423</v>
      </c>
      <c r="L67" s="438">
        <v>0</v>
      </c>
    </row>
    <row r="68" spans="1:16" ht="12" customHeight="1">
      <c r="A68" s="67">
        <v>400</v>
      </c>
      <c r="B68" s="60">
        <v>6121</v>
      </c>
      <c r="C68" s="60">
        <v>2321</v>
      </c>
      <c r="D68" s="87"/>
      <c r="E68" s="163"/>
      <c r="F68" s="35" t="s">
        <v>94</v>
      </c>
      <c r="G68" s="98"/>
      <c r="H68" s="492"/>
      <c r="I68" s="492"/>
      <c r="J68" s="149">
        <v>18898</v>
      </c>
      <c r="K68" s="438">
        <v>8344.576</v>
      </c>
      <c r="L68" s="438">
        <v>0</v>
      </c>
      <c r="O68" s="7"/>
      <c r="P68" s="85"/>
    </row>
    <row r="69" spans="1:15" ht="12" customHeight="1">
      <c r="A69" s="67">
        <v>400</v>
      </c>
      <c r="B69" s="60">
        <v>6121</v>
      </c>
      <c r="C69" s="60">
        <v>2212</v>
      </c>
      <c r="D69" s="87"/>
      <c r="E69" s="163"/>
      <c r="F69" s="61" t="s">
        <v>95</v>
      </c>
      <c r="G69" s="98"/>
      <c r="H69" s="492"/>
      <c r="I69" s="492"/>
      <c r="J69" s="153">
        <v>8014</v>
      </c>
      <c r="K69" s="438">
        <v>8440.921</v>
      </c>
      <c r="L69" s="438">
        <v>0</v>
      </c>
      <c r="O69" s="85"/>
    </row>
    <row r="70" spans="1:12" ht="1.5" customHeight="1">
      <c r="A70" s="67"/>
      <c r="B70" s="60"/>
      <c r="C70" s="60"/>
      <c r="D70" s="87"/>
      <c r="E70" s="163"/>
      <c r="F70" s="35"/>
      <c r="G70" s="98"/>
      <c r="H70" s="492"/>
      <c r="I70" s="492"/>
      <c r="J70" s="153"/>
      <c r="K70" s="438"/>
      <c r="L70" s="438"/>
    </row>
    <row r="71" spans="1:12" ht="12.75" customHeight="1">
      <c r="A71" s="67">
        <v>402</v>
      </c>
      <c r="B71" s="60">
        <v>6121</v>
      </c>
      <c r="C71" s="60">
        <v>3113</v>
      </c>
      <c r="D71" s="87"/>
      <c r="E71" s="163"/>
      <c r="F71" s="35" t="s">
        <v>40</v>
      </c>
      <c r="G71" s="98"/>
      <c r="H71" s="492"/>
      <c r="I71" s="647"/>
      <c r="J71" s="153">
        <v>207</v>
      </c>
      <c r="K71" s="438">
        <v>206.489</v>
      </c>
      <c r="L71" s="438">
        <v>0</v>
      </c>
    </row>
    <row r="72" spans="1:12" ht="12.75" customHeight="1">
      <c r="A72" s="55">
        <v>403</v>
      </c>
      <c r="B72" s="16">
        <v>6121</v>
      </c>
      <c r="C72" s="16">
        <v>3412</v>
      </c>
      <c r="D72" s="86"/>
      <c r="E72" s="111"/>
      <c r="F72" s="639" t="s">
        <v>1023</v>
      </c>
      <c r="G72" s="101"/>
      <c r="H72" s="443"/>
      <c r="I72" s="630"/>
      <c r="J72" s="143">
        <v>1410</v>
      </c>
      <c r="K72" s="433">
        <v>1391.223</v>
      </c>
      <c r="L72" s="433">
        <v>0</v>
      </c>
    </row>
    <row r="73" spans="1:12" ht="12.75" customHeight="1">
      <c r="A73" s="67">
        <v>416</v>
      </c>
      <c r="B73" s="641">
        <v>6121</v>
      </c>
      <c r="C73" s="641">
        <v>3412</v>
      </c>
      <c r="D73" s="87"/>
      <c r="E73" s="326"/>
      <c r="F73" s="61" t="s">
        <v>912</v>
      </c>
      <c r="G73" s="98"/>
      <c r="H73" s="492"/>
      <c r="I73" s="492"/>
      <c r="J73" s="394"/>
      <c r="K73" s="494"/>
      <c r="L73" s="494">
        <v>1200</v>
      </c>
    </row>
    <row r="74" spans="1:12" ht="12.75" customHeight="1">
      <c r="A74" s="635">
        <v>417</v>
      </c>
      <c r="B74" s="676">
        <v>6121</v>
      </c>
      <c r="C74" s="676">
        <v>2212</v>
      </c>
      <c r="D74" s="636"/>
      <c r="E74" s="174"/>
      <c r="F74" s="507" t="s">
        <v>69</v>
      </c>
      <c r="J74" s="173"/>
      <c r="K74" s="433"/>
      <c r="L74" s="433">
        <v>100</v>
      </c>
    </row>
    <row r="75" spans="1:12" ht="12.75" customHeight="1">
      <c r="A75" s="67">
        <v>418</v>
      </c>
      <c r="B75" s="641">
        <v>6121</v>
      </c>
      <c r="C75" s="641">
        <v>2212</v>
      </c>
      <c r="D75" s="87"/>
      <c r="E75" s="326"/>
      <c r="F75" s="35" t="s">
        <v>474</v>
      </c>
      <c r="G75" s="669"/>
      <c r="H75" s="670"/>
      <c r="I75" s="670"/>
      <c r="J75" s="153"/>
      <c r="K75" s="438"/>
      <c r="L75" s="438">
        <v>1500</v>
      </c>
    </row>
    <row r="76" spans="1:12" ht="12.75" customHeight="1">
      <c r="A76" s="67">
        <v>479</v>
      </c>
      <c r="B76" s="60">
        <v>6121</v>
      </c>
      <c r="C76" s="60">
        <v>3111</v>
      </c>
      <c r="D76" s="87"/>
      <c r="E76" s="163"/>
      <c r="F76" s="61" t="s">
        <v>8</v>
      </c>
      <c r="G76" s="98"/>
      <c r="H76" s="492"/>
      <c r="I76" s="647"/>
      <c r="J76" s="153">
        <v>76</v>
      </c>
      <c r="K76" s="438">
        <v>0</v>
      </c>
      <c r="L76" s="438">
        <v>0</v>
      </c>
    </row>
    <row r="77" spans="1:12" ht="12.75" customHeight="1">
      <c r="A77" s="67">
        <v>479</v>
      </c>
      <c r="B77" s="641">
        <v>6121</v>
      </c>
      <c r="C77" s="641">
        <v>3111</v>
      </c>
      <c r="D77" s="87"/>
      <c r="E77" s="326"/>
      <c r="F77" s="61" t="s">
        <v>910</v>
      </c>
      <c r="G77" s="98"/>
      <c r="H77" s="492"/>
      <c r="I77" s="492"/>
      <c r="J77" s="388"/>
      <c r="K77" s="438"/>
      <c r="L77" s="438">
        <v>200</v>
      </c>
    </row>
    <row r="78" spans="1:12" ht="12.75" customHeight="1">
      <c r="A78" s="67">
        <v>487</v>
      </c>
      <c r="B78" s="641">
        <v>6121</v>
      </c>
      <c r="C78" s="641">
        <v>3113</v>
      </c>
      <c r="D78" s="87"/>
      <c r="E78" s="326"/>
      <c r="F78" s="61" t="s">
        <v>913</v>
      </c>
      <c r="G78" s="98"/>
      <c r="H78" s="492"/>
      <c r="I78" s="492"/>
      <c r="J78" s="388"/>
      <c r="K78" s="438"/>
      <c r="L78" s="438">
        <v>500</v>
      </c>
    </row>
    <row r="79" spans="1:12" ht="12.75" customHeight="1">
      <c r="A79" s="67">
        <v>489</v>
      </c>
      <c r="B79" s="641">
        <v>6121</v>
      </c>
      <c r="C79" s="641">
        <v>3113</v>
      </c>
      <c r="D79" s="87"/>
      <c r="E79" s="326"/>
      <c r="F79" s="61" t="s">
        <v>909</v>
      </c>
      <c r="G79" s="98"/>
      <c r="H79" s="492"/>
      <c r="I79" s="492"/>
      <c r="J79" s="388"/>
      <c r="K79" s="438"/>
      <c r="L79" s="438">
        <v>1100</v>
      </c>
    </row>
    <row r="80" spans="1:12" ht="12.75" customHeight="1">
      <c r="A80" s="67">
        <v>509</v>
      </c>
      <c r="B80" s="60">
        <v>6121</v>
      </c>
      <c r="C80" s="60">
        <v>4374</v>
      </c>
      <c r="D80" s="87"/>
      <c r="E80" s="163"/>
      <c r="F80" s="80" t="s">
        <v>44</v>
      </c>
      <c r="G80" s="98"/>
      <c r="H80" s="492"/>
      <c r="I80" s="647"/>
      <c r="J80" s="153">
        <v>109</v>
      </c>
      <c r="K80" s="438">
        <v>108.584</v>
      </c>
      <c r="L80" s="438">
        <v>0</v>
      </c>
    </row>
    <row r="81" spans="1:12" ht="12" customHeight="1">
      <c r="A81" s="67">
        <v>581</v>
      </c>
      <c r="B81" s="60">
        <v>6121</v>
      </c>
      <c r="C81" s="60">
        <v>4357</v>
      </c>
      <c r="D81" s="87"/>
      <c r="E81" s="163"/>
      <c r="F81" s="61" t="s">
        <v>96</v>
      </c>
      <c r="G81" s="98"/>
      <c r="H81" s="492"/>
      <c r="I81" s="492"/>
      <c r="J81" s="153">
        <v>1474</v>
      </c>
      <c r="K81" s="438">
        <v>0</v>
      </c>
      <c r="L81" s="438">
        <v>0</v>
      </c>
    </row>
    <row r="82" spans="1:12" ht="12.75">
      <c r="A82" s="67">
        <v>610</v>
      </c>
      <c r="B82" s="238">
        <v>6121</v>
      </c>
      <c r="C82" s="238">
        <v>3631</v>
      </c>
      <c r="D82" s="87"/>
      <c r="E82" s="87"/>
      <c r="F82" s="35" t="s">
        <v>97</v>
      </c>
      <c r="G82" s="152"/>
      <c r="H82" s="460"/>
      <c r="I82" s="460"/>
      <c r="J82" s="153">
        <v>1667</v>
      </c>
      <c r="K82" s="438">
        <v>1548.704</v>
      </c>
      <c r="L82" s="438">
        <v>0</v>
      </c>
    </row>
    <row r="83" spans="1:12" ht="12.75">
      <c r="A83" s="67">
        <v>614</v>
      </c>
      <c r="B83" s="641">
        <v>6121</v>
      </c>
      <c r="C83" s="641">
        <v>2212</v>
      </c>
      <c r="D83" s="87"/>
      <c r="E83" s="87"/>
      <c r="F83" s="35" t="s">
        <v>9</v>
      </c>
      <c r="G83" s="152"/>
      <c r="H83" s="460"/>
      <c r="I83" s="619"/>
      <c r="J83" s="149">
        <v>1250</v>
      </c>
      <c r="K83" s="438">
        <v>1290.254</v>
      </c>
      <c r="L83" s="634">
        <v>0</v>
      </c>
    </row>
    <row r="84" spans="1:12" ht="12.75">
      <c r="A84" s="67">
        <v>810</v>
      </c>
      <c r="B84" s="641">
        <v>6121</v>
      </c>
      <c r="C84" s="641">
        <v>3429</v>
      </c>
      <c r="D84" s="87"/>
      <c r="E84" s="87"/>
      <c r="F84" s="35" t="s">
        <v>275</v>
      </c>
      <c r="G84" s="152"/>
      <c r="H84" s="460"/>
      <c r="I84" s="460"/>
      <c r="J84" s="153">
        <v>1876</v>
      </c>
      <c r="K84" s="438">
        <v>579.039</v>
      </c>
      <c r="L84" s="438">
        <v>0</v>
      </c>
    </row>
    <row r="85" spans="1:16" ht="12.75">
      <c r="A85" s="67">
        <v>810</v>
      </c>
      <c r="B85" s="641">
        <v>6121</v>
      </c>
      <c r="C85" s="641">
        <v>3631</v>
      </c>
      <c r="D85" s="87"/>
      <c r="E85" s="87"/>
      <c r="F85" s="35" t="s">
        <v>200</v>
      </c>
      <c r="G85" s="152"/>
      <c r="H85" s="460"/>
      <c r="I85" s="460"/>
      <c r="J85" s="153">
        <v>384</v>
      </c>
      <c r="K85" s="438">
        <v>0</v>
      </c>
      <c r="L85" s="438">
        <v>0</v>
      </c>
      <c r="P85" s="7"/>
    </row>
    <row r="86" spans="1:12" ht="12.75">
      <c r="A86" s="116">
        <v>825</v>
      </c>
      <c r="B86" s="673">
        <v>6121</v>
      </c>
      <c r="C86" s="673">
        <v>2212</v>
      </c>
      <c r="D86" s="193"/>
      <c r="E86" s="87"/>
      <c r="F86" s="56" t="s">
        <v>98</v>
      </c>
      <c r="G86" s="152"/>
      <c r="H86" s="460"/>
      <c r="I86" s="460"/>
      <c r="J86" s="153">
        <v>2200</v>
      </c>
      <c r="K86" s="634">
        <v>13.054</v>
      </c>
      <c r="L86" s="634">
        <v>0</v>
      </c>
    </row>
    <row r="87" spans="1:12" ht="1.5" customHeight="1">
      <c r="A87" s="116"/>
      <c r="B87" s="673"/>
      <c r="C87" s="673"/>
      <c r="D87" s="193"/>
      <c r="E87" s="87"/>
      <c r="F87" s="35"/>
      <c r="G87" s="149"/>
      <c r="H87" s="461"/>
      <c r="I87" s="461"/>
      <c r="J87" s="149"/>
      <c r="K87" s="438"/>
      <c r="L87" s="438"/>
    </row>
    <row r="88" spans="1:12" ht="12.75">
      <c r="A88" s="67">
        <v>911</v>
      </c>
      <c r="B88" s="641">
        <v>4213</v>
      </c>
      <c r="C88" s="641"/>
      <c r="D88" s="87" t="s">
        <v>45</v>
      </c>
      <c r="E88" s="87">
        <v>90877</v>
      </c>
      <c r="F88" s="102" t="s">
        <v>1066</v>
      </c>
      <c r="G88" s="155">
        <v>57</v>
      </c>
      <c r="H88" s="679">
        <v>57.35</v>
      </c>
      <c r="I88" s="494">
        <v>0</v>
      </c>
      <c r="J88" s="152"/>
      <c r="K88" s="492"/>
      <c r="L88" s="647"/>
    </row>
    <row r="89" spans="1:12" ht="12.75">
      <c r="A89" s="67">
        <v>911</v>
      </c>
      <c r="B89" s="641">
        <v>4216</v>
      </c>
      <c r="C89" s="641"/>
      <c r="D89" s="87" t="s">
        <v>1064</v>
      </c>
      <c r="E89" s="87">
        <v>15825</v>
      </c>
      <c r="F89" s="61" t="s">
        <v>1067</v>
      </c>
      <c r="G89" s="149">
        <v>975</v>
      </c>
      <c r="H89" s="461">
        <v>974.957</v>
      </c>
      <c r="I89" s="438">
        <v>0</v>
      </c>
      <c r="J89" s="152"/>
      <c r="K89" s="492"/>
      <c r="L89" s="647"/>
    </row>
    <row r="90" spans="1:12" ht="12.75">
      <c r="A90" s="67">
        <v>911</v>
      </c>
      <c r="B90" s="641">
        <v>6122</v>
      </c>
      <c r="C90" s="641">
        <v>5212</v>
      </c>
      <c r="D90" s="87"/>
      <c r="E90" s="87"/>
      <c r="F90" s="61" t="s">
        <v>1080</v>
      </c>
      <c r="G90" s="152"/>
      <c r="H90" s="460"/>
      <c r="I90" s="619"/>
      <c r="J90" s="149">
        <v>92</v>
      </c>
      <c r="K90" s="438">
        <v>91.711</v>
      </c>
      <c r="L90" s="634">
        <v>0</v>
      </c>
    </row>
    <row r="91" spans="1:12" ht="12.75">
      <c r="A91" s="116">
        <v>911</v>
      </c>
      <c r="B91" s="673">
        <v>6122</v>
      </c>
      <c r="C91" s="673">
        <v>5212</v>
      </c>
      <c r="D91" s="193" t="s">
        <v>45</v>
      </c>
      <c r="E91" s="87">
        <v>90877</v>
      </c>
      <c r="F91" s="62" t="s">
        <v>1066</v>
      </c>
      <c r="G91" s="152"/>
      <c r="H91" s="460"/>
      <c r="I91" s="619"/>
      <c r="J91" s="155">
        <v>46</v>
      </c>
      <c r="K91" s="438">
        <v>45.855</v>
      </c>
      <c r="L91" s="634">
        <v>0</v>
      </c>
    </row>
    <row r="92" spans="1:12" ht="12.75">
      <c r="A92" s="67">
        <v>911</v>
      </c>
      <c r="B92" s="60">
        <v>6122</v>
      </c>
      <c r="C92" s="60">
        <v>5212</v>
      </c>
      <c r="D92" s="87" t="s">
        <v>1064</v>
      </c>
      <c r="E92" s="87">
        <v>15825</v>
      </c>
      <c r="F92" s="62" t="s">
        <v>1067</v>
      </c>
      <c r="G92" s="665"/>
      <c r="H92" s="589"/>
      <c r="I92" s="680"/>
      <c r="J92" s="155">
        <v>780</v>
      </c>
      <c r="K92" s="438">
        <v>779.542</v>
      </c>
      <c r="L92" s="634">
        <v>0</v>
      </c>
    </row>
    <row r="93" spans="1:12" ht="1.5" customHeight="1">
      <c r="A93" s="116"/>
      <c r="B93" s="548"/>
      <c r="C93" s="548"/>
      <c r="D93" s="193"/>
      <c r="E93" s="87"/>
      <c r="F93" s="62"/>
      <c r="G93" s="665"/>
      <c r="H93" s="589"/>
      <c r="I93" s="589"/>
      <c r="J93" s="155"/>
      <c r="K93" s="438"/>
      <c r="L93" s="438"/>
    </row>
    <row r="94" spans="1:12" ht="12.75">
      <c r="A94" s="116">
        <v>914</v>
      </c>
      <c r="B94" s="548">
        <v>6121</v>
      </c>
      <c r="C94" s="548">
        <v>3744</v>
      </c>
      <c r="D94" s="193"/>
      <c r="E94" s="87"/>
      <c r="F94" s="62" t="s">
        <v>486</v>
      </c>
      <c r="G94" s="665"/>
      <c r="H94" s="589"/>
      <c r="I94" s="589"/>
      <c r="J94" s="155">
        <v>1174</v>
      </c>
      <c r="K94" s="438">
        <v>0</v>
      </c>
      <c r="L94" s="634">
        <v>0</v>
      </c>
    </row>
    <row r="95" spans="1:12" ht="1.5" customHeight="1">
      <c r="A95" s="116"/>
      <c r="B95" s="548"/>
      <c r="C95" s="548"/>
      <c r="D95" s="193"/>
      <c r="E95" s="87"/>
      <c r="F95" s="62"/>
      <c r="G95" s="665"/>
      <c r="H95" s="589"/>
      <c r="I95" s="589"/>
      <c r="J95" s="155"/>
      <c r="K95" s="438"/>
      <c r="L95" s="634"/>
    </row>
    <row r="96" spans="1:12" ht="12.75">
      <c r="A96" s="116">
        <v>915</v>
      </c>
      <c r="B96" s="548">
        <v>6122</v>
      </c>
      <c r="C96" s="548">
        <v>5311</v>
      </c>
      <c r="D96" s="193"/>
      <c r="E96" s="87"/>
      <c r="F96" s="62" t="s">
        <v>1071</v>
      </c>
      <c r="G96" s="665"/>
      <c r="H96" s="589"/>
      <c r="I96" s="680"/>
      <c r="J96" s="289">
        <v>71</v>
      </c>
      <c r="K96" s="438">
        <v>70.341</v>
      </c>
      <c r="L96" s="634">
        <v>0</v>
      </c>
    </row>
    <row r="97" spans="1:12" ht="2.25" customHeight="1">
      <c r="A97" s="116"/>
      <c r="B97" s="548"/>
      <c r="C97" s="548"/>
      <c r="D97" s="193"/>
      <c r="E97" s="87"/>
      <c r="F97" s="61"/>
      <c r="G97" s="176"/>
      <c r="H97" s="454"/>
      <c r="I97" s="681"/>
      <c r="J97" s="153"/>
      <c r="K97" s="634"/>
      <c r="L97" s="634"/>
    </row>
    <row r="98" spans="1:12" ht="12.75">
      <c r="A98" s="70">
        <v>919</v>
      </c>
      <c r="B98" s="20">
        <v>4223</v>
      </c>
      <c r="C98" s="20"/>
      <c r="D98" s="133" t="s">
        <v>46</v>
      </c>
      <c r="E98" s="86">
        <v>83505</v>
      </c>
      <c r="F98" s="291" t="s">
        <v>1070</v>
      </c>
      <c r="G98" s="142">
        <v>6822</v>
      </c>
      <c r="H98" s="462">
        <v>4506.654</v>
      </c>
      <c r="I98" s="433">
        <v>0</v>
      </c>
      <c r="J98" s="346"/>
      <c r="K98" s="440"/>
      <c r="L98" s="440"/>
    </row>
    <row r="99" spans="1:12" ht="12.75">
      <c r="A99" s="55">
        <v>919</v>
      </c>
      <c r="B99" s="18">
        <v>6121</v>
      </c>
      <c r="C99" s="18">
        <v>3745</v>
      </c>
      <c r="D99" s="642"/>
      <c r="E99" s="86"/>
      <c r="F99" s="80" t="s">
        <v>1070</v>
      </c>
      <c r="G99" s="151" t="s">
        <v>1074</v>
      </c>
      <c r="H99" s="457"/>
      <c r="I99" s="443"/>
      <c r="J99" s="157">
        <v>1660</v>
      </c>
      <c r="K99" s="436">
        <v>1632.469</v>
      </c>
      <c r="L99" s="436">
        <v>0</v>
      </c>
    </row>
    <row r="100" spans="1:12" ht="12.75">
      <c r="A100" s="70">
        <v>919</v>
      </c>
      <c r="B100" s="20">
        <v>6121</v>
      </c>
      <c r="C100" s="20">
        <v>3745</v>
      </c>
      <c r="D100" s="133" t="s">
        <v>46</v>
      </c>
      <c r="E100" s="86"/>
      <c r="F100" s="291" t="s">
        <v>1070</v>
      </c>
      <c r="G100" s="151" t="s">
        <v>1075</v>
      </c>
      <c r="H100" s="463"/>
      <c r="I100" s="443"/>
      <c r="J100" s="142">
        <v>1496</v>
      </c>
      <c r="K100" s="433">
        <v>1371.368</v>
      </c>
      <c r="L100" s="433">
        <v>0</v>
      </c>
    </row>
    <row r="101" spans="1:12" ht="12.75">
      <c r="A101" s="55">
        <v>919</v>
      </c>
      <c r="B101" s="18">
        <v>6121</v>
      </c>
      <c r="C101" s="18">
        <v>3745</v>
      </c>
      <c r="D101" s="86" t="s">
        <v>47</v>
      </c>
      <c r="E101" s="88"/>
      <c r="F101" s="291" t="s">
        <v>1076</v>
      </c>
      <c r="G101" s="131" t="s">
        <v>1077</v>
      </c>
      <c r="I101" s="443"/>
      <c r="J101" s="142">
        <v>264</v>
      </c>
      <c r="K101" s="433">
        <v>242.006</v>
      </c>
      <c r="L101" s="433">
        <v>0</v>
      </c>
    </row>
    <row r="102" spans="1:12" ht="1.5" customHeight="1">
      <c r="A102" s="55"/>
      <c r="B102" s="18"/>
      <c r="C102" s="18"/>
      <c r="D102" s="86"/>
      <c r="E102" s="88"/>
      <c r="F102" s="61"/>
      <c r="G102" s="643"/>
      <c r="H102" s="644"/>
      <c r="I102" s="433"/>
      <c r="J102" s="142"/>
      <c r="K102" s="433"/>
      <c r="L102" s="434"/>
    </row>
    <row r="103" spans="1:12" ht="12.75">
      <c r="A103" s="55">
        <v>921</v>
      </c>
      <c r="B103" s="18">
        <v>4213</v>
      </c>
      <c r="C103" s="362"/>
      <c r="D103" s="133" t="s">
        <v>45</v>
      </c>
      <c r="E103" s="86">
        <v>90877</v>
      </c>
      <c r="F103" s="61" t="s">
        <v>10</v>
      </c>
      <c r="G103" s="142">
        <v>63.49</v>
      </c>
      <c r="H103" s="480">
        <v>63.49</v>
      </c>
      <c r="I103" s="434">
        <v>0</v>
      </c>
      <c r="J103" s="356"/>
      <c r="L103" s="476"/>
    </row>
    <row r="104" spans="1:12" ht="12.75">
      <c r="A104" s="55">
        <v>921</v>
      </c>
      <c r="B104" s="18">
        <v>4216</v>
      </c>
      <c r="C104" s="362"/>
      <c r="D104" s="133" t="s">
        <v>1064</v>
      </c>
      <c r="E104" s="86">
        <v>15835</v>
      </c>
      <c r="F104" s="61" t="s">
        <v>50</v>
      </c>
      <c r="G104" s="142">
        <v>1079.2</v>
      </c>
      <c r="H104" s="480">
        <v>1079.2</v>
      </c>
      <c r="I104" s="434">
        <v>0</v>
      </c>
      <c r="J104" s="151"/>
      <c r="L104" s="443"/>
    </row>
    <row r="105" spans="1:12" ht="2.25" customHeight="1">
      <c r="A105" s="55"/>
      <c r="B105" s="18"/>
      <c r="C105" s="362"/>
      <c r="D105" s="133"/>
      <c r="E105" s="86"/>
      <c r="F105" s="61"/>
      <c r="G105" s="142"/>
      <c r="H105" s="480"/>
      <c r="I105" s="434"/>
      <c r="J105" s="151"/>
      <c r="L105" s="443"/>
    </row>
    <row r="106" spans="1:12" ht="12.75">
      <c r="A106" s="55">
        <v>921</v>
      </c>
      <c r="B106" s="16">
        <v>4213</v>
      </c>
      <c r="C106" s="16"/>
      <c r="D106" s="133" t="s">
        <v>45</v>
      </c>
      <c r="E106" s="86">
        <v>90877</v>
      </c>
      <c r="F106" s="61" t="s">
        <v>1093</v>
      </c>
      <c r="G106" s="142">
        <v>49.38</v>
      </c>
      <c r="H106" s="462">
        <v>49.371</v>
      </c>
      <c r="I106" s="434">
        <v>0</v>
      </c>
      <c r="J106" s="151"/>
      <c r="K106" s="443"/>
      <c r="L106" s="443"/>
    </row>
    <row r="107" spans="1:12" ht="12.75">
      <c r="A107" s="55">
        <v>921</v>
      </c>
      <c r="B107" s="16">
        <v>4216</v>
      </c>
      <c r="C107" s="16"/>
      <c r="D107" s="133" t="s">
        <v>1064</v>
      </c>
      <c r="E107" s="86">
        <v>15835</v>
      </c>
      <c r="F107" s="61" t="s">
        <v>1094</v>
      </c>
      <c r="G107" s="142">
        <v>839.42</v>
      </c>
      <c r="H107" s="462">
        <v>839.437</v>
      </c>
      <c r="I107" s="433">
        <v>0</v>
      </c>
      <c r="J107" s="151"/>
      <c r="K107" s="443"/>
      <c r="L107" s="626"/>
    </row>
    <row r="108" spans="1:12" ht="12.75">
      <c r="A108" s="55">
        <v>921</v>
      </c>
      <c r="B108" s="16">
        <v>6121</v>
      </c>
      <c r="C108" s="16">
        <v>3111</v>
      </c>
      <c r="D108" s="133"/>
      <c r="E108" s="86"/>
      <c r="F108" s="61" t="s">
        <v>48</v>
      </c>
      <c r="G108" s="151"/>
      <c r="H108" s="463"/>
      <c r="I108" s="640"/>
      <c r="J108" s="142">
        <v>299.4</v>
      </c>
      <c r="K108" s="433">
        <v>299.392</v>
      </c>
      <c r="L108" s="509">
        <v>0</v>
      </c>
    </row>
    <row r="109" spans="1:12" ht="12.75">
      <c r="A109" s="55">
        <v>921</v>
      </c>
      <c r="B109" s="18">
        <v>6121</v>
      </c>
      <c r="C109" s="18">
        <v>3111</v>
      </c>
      <c r="D109" s="133"/>
      <c r="E109" s="88"/>
      <c r="F109" s="61" t="s">
        <v>11</v>
      </c>
      <c r="I109" s="631"/>
      <c r="J109" s="143">
        <v>1362.07</v>
      </c>
      <c r="K109" s="434">
        <v>1362.067</v>
      </c>
      <c r="L109" s="434">
        <v>0</v>
      </c>
    </row>
    <row r="110" spans="1:12" ht="12.75">
      <c r="A110" s="55">
        <v>921</v>
      </c>
      <c r="B110" s="16">
        <v>6121</v>
      </c>
      <c r="C110" s="16">
        <v>3111</v>
      </c>
      <c r="D110" s="133" t="s">
        <v>45</v>
      </c>
      <c r="E110" s="86">
        <v>90877</v>
      </c>
      <c r="F110" s="61" t="s">
        <v>1091</v>
      </c>
      <c r="G110" s="151"/>
      <c r="H110" s="463"/>
      <c r="I110" s="640"/>
      <c r="J110" s="142">
        <v>49.38</v>
      </c>
      <c r="K110" s="433">
        <v>49.377</v>
      </c>
      <c r="L110" s="434">
        <v>0</v>
      </c>
    </row>
    <row r="111" spans="1:12" ht="12.75">
      <c r="A111" s="70">
        <v>921</v>
      </c>
      <c r="B111" s="69">
        <v>6121</v>
      </c>
      <c r="C111" s="69">
        <v>3111</v>
      </c>
      <c r="D111" s="133" t="s">
        <v>1064</v>
      </c>
      <c r="E111" s="133">
        <v>15835</v>
      </c>
      <c r="F111" s="62" t="s">
        <v>1092</v>
      </c>
      <c r="G111" s="151"/>
      <c r="H111" s="463"/>
      <c r="I111" s="640"/>
      <c r="J111" s="142">
        <v>839.42</v>
      </c>
      <c r="K111" s="433">
        <v>839.418</v>
      </c>
      <c r="L111" s="434">
        <v>0</v>
      </c>
    </row>
    <row r="112" spans="1:12" ht="2.25" customHeight="1">
      <c r="A112" s="67"/>
      <c r="B112" s="60"/>
      <c r="C112" s="60"/>
      <c r="D112" s="87"/>
      <c r="E112" s="87"/>
      <c r="F112" s="77"/>
      <c r="G112" s="90"/>
      <c r="H112" s="432"/>
      <c r="I112" s="432"/>
      <c r="J112" s="157"/>
      <c r="K112" s="433"/>
      <c r="L112" s="433"/>
    </row>
    <row r="113" spans="1:12" ht="12.75">
      <c r="A113" s="55">
        <v>922</v>
      </c>
      <c r="B113" s="18">
        <v>4213</v>
      </c>
      <c r="C113" s="362"/>
      <c r="D113" s="86" t="s">
        <v>45</v>
      </c>
      <c r="E113" s="86">
        <v>90877</v>
      </c>
      <c r="F113" s="80" t="s">
        <v>12</v>
      </c>
      <c r="G113" s="142">
        <v>56</v>
      </c>
      <c r="H113" s="462">
        <v>56</v>
      </c>
      <c r="I113" s="433">
        <v>0</v>
      </c>
      <c r="J113" s="151"/>
      <c r="L113" s="637"/>
    </row>
    <row r="114" spans="1:12" ht="12.75">
      <c r="A114" s="55">
        <v>922</v>
      </c>
      <c r="B114" s="18">
        <v>4216</v>
      </c>
      <c r="C114" s="362"/>
      <c r="D114" s="133" t="s">
        <v>1064</v>
      </c>
      <c r="E114" s="86">
        <v>15835</v>
      </c>
      <c r="F114" s="121" t="s">
        <v>51</v>
      </c>
      <c r="G114" s="157">
        <v>952</v>
      </c>
      <c r="H114" s="486">
        <v>952</v>
      </c>
      <c r="I114" s="434">
        <v>0</v>
      </c>
      <c r="J114" s="151"/>
      <c r="L114" s="637"/>
    </row>
    <row r="115" spans="1:12" ht="2.25" customHeight="1">
      <c r="A115" s="55"/>
      <c r="B115" s="18"/>
      <c r="C115" s="362"/>
      <c r="D115" s="133"/>
      <c r="E115" s="86"/>
      <c r="F115" s="121"/>
      <c r="G115" s="157"/>
      <c r="H115" s="486"/>
      <c r="I115" s="434"/>
      <c r="J115" s="151"/>
      <c r="L115" s="637"/>
    </row>
    <row r="116" spans="1:12" ht="12.75">
      <c r="A116" s="55">
        <v>922</v>
      </c>
      <c r="B116" s="16">
        <v>4213</v>
      </c>
      <c r="C116" s="16"/>
      <c r="D116" s="133" t="s">
        <v>45</v>
      </c>
      <c r="E116" s="86">
        <v>90877</v>
      </c>
      <c r="F116" s="121" t="s">
        <v>1095</v>
      </c>
      <c r="G116" s="142">
        <v>646.03</v>
      </c>
      <c r="H116" s="462">
        <v>646.062</v>
      </c>
      <c r="I116" s="434">
        <v>0</v>
      </c>
      <c r="J116" s="151"/>
      <c r="K116" s="443"/>
      <c r="L116" s="630"/>
    </row>
    <row r="117" spans="1:12" ht="12.75">
      <c r="A117" s="55">
        <v>922</v>
      </c>
      <c r="B117" s="16">
        <v>4216</v>
      </c>
      <c r="C117" s="16"/>
      <c r="D117" s="133" t="s">
        <v>1064</v>
      </c>
      <c r="E117" s="86">
        <v>15835</v>
      </c>
      <c r="F117" s="80" t="s">
        <v>0</v>
      </c>
      <c r="G117" s="142">
        <v>10982.4</v>
      </c>
      <c r="H117" s="462">
        <v>10983.062</v>
      </c>
      <c r="I117" s="434">
        <v>0</v>
      </c>
      <c r="J117" s="151"/>
      <c r="K117" s="443"/>
      <c r="L117" s="630"/>
    </row>
    <row r="118" spans="1:12" ht="12.75">
      <c r="A118" s="55">
        <v>922</v>
      </c>
      <c r="B118" s="18">
        <v>6121</v>
      </c>
      <c r="C118" s="18">
        <v>3113</v>
      </c>
      <c r="D118" s="133"/>
      <c r="E118" s="88"/>
      <c r="F118" s="61" t="s">
        <v>13</v>
      </c>
      <c r="I118" s="476"/>
      <c r="J118" s="142">
        <v>5377.2</v>
      </c>
      <c r="K118" s="433">
        <v>5377.144</v>
      </c>
      <c r="L118" s="433">
        <v>0</v>
      </c>
    </row>
    <row r="119" spans="1:12" ht="12.75">
      <c r="A119" s="55">
        <v>922</v>
      </c>
      <c r="B119" s="16">
        <v>6121</v>
      </c>
      <c r="C119" s="16">
        <v>3113</v>
      </c>
      <c r="D119" s="133" t="s">
        <v>45</v>
      </c>
      <c r="E119" s="86">
        <v>90877</v>
      </c>
      <c r="F119" s="80" t="s">
        <v>1</v>
      </c>
      <c r="G119" s="151"/>
      <c r="H119" s="463"/>
      <c r="I119" s="443"/>
      <c r="J119" s="142">
        <v>646.03</v>
      </c>
      <c r="K119" s="433">
        <v>646.023</v>
      </c>
      <c r="L119" s="433">
        <v>0</v>
      </c>
    </row>
    <row r="120" spans="1:12" ht="12.75">
      <c r="A120" s="55">
        <v>922</v>
      </c>
      <c r="B120" s="16">
        <v>6121</v>
      </c>
      <c r="C120" s="16">
        <v>3113</v>
      </c>
      <c r="D120" s="133" t="s">
        <v>1064</v>
      </c>
      <c r="E120" s="86">
        <v>15835</v>
      </c>
      <c r="F120" s="121" t="s">
        <v>2</v>
      </c>
      <c r="G120" s="151"/>
      <c r="H120" s="463"/>
      <c r="I120" s="626"/>
      <c r="J120" s="142">
        <v>10982.4</v>
      </c>
      <c r="K120" s="433">
        <v>10982.393</v>
      </c>
      <c r="L120" s="433">
        <v>0</v>
      </c>
    </row>
    <row r="121" spans="1:12" ht="2.25" customHeight="1">
      <c r="A121" s="55"/>
      <c r="B121" s="18"/>
      <c r="C121" s="18"/>
      <c r="D121" s="133"/>
      <c r="E121" s="88"/>
      <c r="F121" s="61"/>
      <c r="G121" s="90"/>
      <c r="H121" s="432"/>
      <c r="I121" s="509"/>
      <c r="J121" s="142"/>
      <c r="K121" s="433"/>
      <c r="L121" s="434"/>
    </row>
    <row r="122" spans="1:12" ht="12.75">
      <c r="A122" s="55">
        <v>925</v>
      </c>
      <c r="B122" s="16">
        <v>4213</v>
      </c>
      <c r="C122" s="16"/>
      <c r="D122" s="133" t="s">
        <v>45</v>
      </c>
      <c r="E122" s="86">
        <v>90877</v>
      </c>
      <c r="F122" s="80" t="s">
        <v>3</v>
      </c>
      <c r="G122" s="142">
        <v>838.81</v>
      </c>
      <c r="H122" s="462">
        <v>184.694</v>
      </c>
      <c r="I122" s="434">
        <v>0</v>
      </c>
      <c r="J122" s="151"/>
      <c r="K122" s="443"/>
      <c r="L122" s="476"/>
    </row>
    <row r="123" spans="1:12" ht="12.75">
      <c r="A123" s="55">
        <v>925</v>
      </c>
      <c r="B123" s="16">
        <v>4216</v>
      </c>
      <c r="C123" s="16"/>
      <c r="D123" s="133" t="s">
        <v>1064</v>
      </c>
      <c r="E123" s="86">
        <v>15835</v>
      </c>
      <c r="F123" s="80" t="s">
        <v>4</v>
      </c>
      <c r="G123" s="142">
        <v>14259.83</v>
      </c>
      <c r="H123" s="462">
        <v>3139.805</v>
      </c>
      <c r="I123" s="434">
        <v>0</v>
      </c>
      <c r="J123" s="151"/>
      <c r="K123" s="443"/>
      <c r="L123" s="626"/>
    </row>
    <row r="124" spans="1:12" ht="12.75">
      <c r="A124" s="55">
        <v>925</v>
      </c>
      <c r="B124" s="16">
        <v>6121</v>
      </c>
      <c r="C124" s="16">
        <v>3113</v>
      </c>
      <c r="D124" s="133"/>
      <c r="E124" s="88"/>
      <c r="F124" s="61" t="s">
        <v>14</v>
      </c>
      <c r="I124" s="476"/>
      <c r="J124" s="142">
        <v>8710</v>
      </c>
      <c r="K124" s="433">
        <v>2828.415</v>
      </c>
      <c r="L124" s="436">
        <v>0</v>
      </c>
    </row>
    <row r="125" spans="1:12" ht="12.75">
      <c r="A125" s="55">
        <v>925</v>
      </c>
      <c r="B125" s="16">
        <v>6121</v>
      </c>
      <c r="C125" s="16">
        <v>3113</v>
      </c>
      <c r="D125" s="133" t="s">
        <v>45</v>
      </c>
      <c r="E125" s="86">
        <v>90877</v>
      </c>
      <c r="F125" s="80" t="s">
        <v>5</v>
      </c>
      <c r="G125" s="151"/>
      <c r="H125" s="463"/>
      <c r="I125" s="443"/>
      <c r="J125" s="142">
        <v>838.81</v>
      </c>
      <c r="K125" s="433">
        <v>690.065</v>
      </c>
      <c r="L125" s="433">
        <v>0</v>
      </c>
    </row>
    <row r="126" spans="1:12" ht="12.75">
      <c r="A126" s="55">
        <v>925</v>
      </c>
      <c r="B126" s="16">
        <v>6121</v>
      </c>
      <c r="C126" s="16">
        <v>3113</v>
      </c>
      <c r="D126" s="133" t="s">
        <v>1064</v>
      </c>
      <c r="E126" s="86">
        <v>15835</v>
      </c>
      <c r="F126" s="80" t="s">
        <v>6</v>
      </c>
      <c r="G126" s="151"/>
      <c r="H126" s="463"/>
      <c r="I126" s="443"/>
      <c r="J126" s="142">
        <v>14259.83</v>
      </c>
      <c r="K126" s="433">
        <v>11731.111</v>
      </c>
      <c r="L126" s="433">
        <v>0</v>
      </c>
    </row>
    <row r="127" spans="1:12" ht="2.25" customHeight="1">
      <c r="A127" s="55"/>
      <c r="B127" s="18"/>
      <c r="C127" s="18"/>
      <c r="D127" s="86"/>
      <c r="E127" s="88"/>
      <c r="F127" s="645"/>
      <c r="G127" s="51"/>
      <c r="H127" s="453"/>
      <c r="I127" s="443"/>
      <c r="J127" s="142"/>
      <c r="K127" s="433"/>
      <c r="L127" s="433"/>
    </row>
    <row r="128" spans="1:12" ht="12.75">
      <c r="A128" s="44">
        <v>952</v>
      </c>
      <c r="B128" s="18">
        <v>6121</v>
      </c>
      <c r="C128" s="16">
        <v>3631</v>
      </c>
      <c r="D128" s="86"/>
      <c r="E128" s="88"/>
      <c r="F128" s="62" t="s">
        <v>15</v>
      </c>
      <c r="G128" s="51"/>
      <c r="H128" s="453"/>
      <c r="I128" s="626"/>
      <c r="J128" s="142">
        <v>389</v>
      </c>
      <c r="K128" s="433">
        <v>388.619</v>
      </c>
      <c r="L128" s="433">
        <v>0</v>
      </c>
    </row>
    <row r="129" spans="1:12" ht="2.25" customHeight="1">
      <c r="A129" s="57"/>
      <c r="B129" s="20"/>
      <c r="C129" s="69"/>
      <c r="D129" s="133"/>
      <c r="E129" s="646"/>
      <c r="F129" s="61"/>
      <c r="G129" s="90"/>
      <c r="H129" s="432"/>
      <c r="I129" s="509"/>
      <c r="J129" s="407"/>
      <c r="K129" s="434"/>
      <c r="L129" s="434"/>
    </row>
    <row r="130" spans="1:12" ht="12.75">
      <c r="A130" s="57">
        <v>967</v>
      </c>
      <c r="B130" s="69">
        <v>4223</v>
      </c>
      <c r="C130" s="69"/>
      <c r="D130" s="133" t="s">
        <v>46</v>
      </c>
      <c r="E130" s="646">
        <v>83505</v>
      </c>
      <c r="F130" s="61" t="s">
        <v>7</v>
      </c>
      <c r="G130" s="91">
        <v>2038.3</v>
      </c>
      <c r="H130" s="433">
        <v>2038.295</v>
      </c>
      <c r="I130" s="433">
        <v>0</v>
      </c>
      <c r="J130" s="346"/>
      <c r="K130" s="440"/>
      <c r="L130" s="440"/>
    </row>
    <row r="131" spans="1:12" ht="12.75">
      <c r="A131" s="55">
        <v>967</v>
      </c>
      <c r="B131" s="18">
        <v>6121</v>
      </c>
      <c r="C131" s="18">
        <v>2212</v>
      </c>
      <c r="D131" s="86" t="s">
        <v>47</v>
      </c>
      <c r="E131" s="88"/>
      <c r="F131" s="61" t="s">
        <v>31</v>
      </c>
      <c r="I131" s="631"/>
      <c r="J131" s="157">
        <v>350.05</v>
      </c>
      <c r="K131" s="436">
        <v>350.042</v>
      </c>
      <c r="L131" s="509">
        <v>0</v>
      </c>
    </row>
    <row r="132" spans="1:12" ht="12.75">
      <c r="A132" s="70">
        <v>967</v>
      </c>
      <c r="B132" s="20">
        <v>6121</v>
      </c>
      <c r="C132" s="20">
        <v>2212</v>
      </c>
      <c r="D132" s="133" t="s">
        <v>46</v>
      </c>
      <c r="E132" s="543"/>
      <c r="F132" s="62" t="s">
        <v>30</v>
      </c>
      <c r="I132" s="631"/>
      <c r="J132" s="142">
        <v>1983.67</v>
      </c>
      <c r="K132" s="434">
        <v>1983.57</v>
      </c>
      <c r="L132" s="434">
        <v>0</v>
      </c>
    </row>
    <row r="133" spans="1:12" ht="2.25" customHeight="1">
      <c r="A133" s="70"/>
      <c r="B133" s="20"/>
      <c r="C133" s="20"/>
      <c r="D133" s="133"/>
      <c r="E133" s="543"/>
      <c r="F133" s="62"/>
      <c r="I133" s="631"/>
      <c r="J133" s="157"/>
      <c r="K133" s="434"/>
      <c r="L133" s="434"/>
    </row>
    <row r="134" spans="1:12" ht="13.5" customHeight="1">
      <c r="A134" s="67">
        <v>976</v>
      </c>
      <c r="B134" s="641">
        <v>6121</v>
      </c>
      <c r="C134" s="641">
        <v>3113</v>
      </c>
      <c r="D134" s="87"/>
      <c r="E134" s="326"/>
      <c r="F134" s="61" t="s">
        <v>908</v>
      </c>
      <c r="G134" s="98"/>
      <c r="H134" s="492"/>
      <c r="I134" s="492"/>
      <c r="J134" s="388"/>
      <c r="K134" s="438"/>
      <c r="L134" s="438">
        <v>2500</v>
      </c>
    </row>
    <row r="135" spans="1:12" s="666" customFormat="1" ht="13.5" thickBot="1">
      <c r="A135" s="67">
        <v>978</v>
      </c>
      <c r="B135" s="641">
        <v>6121</v>
      </c>
      <c r="C135" s="641">
        <v>3722</v>
      </c>
      <c r="D135" s="87"/>
      <c r="E135" s="326"/>
      <c r="F135" s="61" t="s">
        <v>476</v>
      </c>
      <c r="G135" s="665"/>
      <c r="H135" s="589"/>
      <c r="I135" s="589"/>
      <c r="J135" s="149">
        <v>245.3</v>
      </c>
      <c r="K135" s="438">
        <v>59.253</v>
      </c>
      <c r="L135" s="438">
        <v>5000</v>
      </c>
    </row>
    <row r="136" spans="1:12" ht="13.5" thickBot="1">
      <c r="A136" s="23"/>
      <c r="B136" s="23"/>
      <c r="C136" s="23"/>
      <c r="D136" s="162"/>
      <c r="E136" s="162"/>
      <c r="F136" s="333" t="s">
        <v>968</v>
      </c>
      <c r="G136" s="94">
        <f>SUM(G62:G134)</f>
        <v>39658.86</v>
      </c>
      <c r="H136" s="441">
        <f>SUM(H82:H134)</f>
        <v>25570.377</v>
      </c>
      <c r="I136" s="441">
        <f>SUM(I82:I134)</f>
        <v>0</v>
      </c>
      <c r="J136" s="395">
        <f>SUM(J44:J135)</f>
        <v>134948.50999999998</v>
      </c>
      <c r="K136" s="441">
        <f>SUM(K44:K135)</f>
        <v>74478.48600000002</v>
      </c>
      <c r="L136" s="441">
        <f>SUM(L44:L135)</f>
        <v>17190</v>
      </c>
    </row>
    <row r="137" spans="1:12" ht="3.75" customHeight="1" thickBot="1">
      <c r="A137" s="23"/>
      <c r="B137" s="23"/>
      <c r="C137" s="23"/>
      <c r="D137" s="162"/>
      <c r="E137" s="162"/>
      <c r="F137" s="11"/>
      <c r="G137" s="98"/>
      <c r="H137" s="492"/>
      <c r="I137" s="492"/>
      <c r="J137" s="152"/>
      <c r="K137" s="492"/>
      <c r="L137" s="492"/>
    </row>
    <row r="138" spans="1:12" ht="13.5" customHeight="1" thickBot="1">
      <c r="A138" s="511">
        <v>8</v>
      </c>
      <c r="B138" s="5"/>
      <c r="C138" s="5"/>
      <c r="D138" s="533"/>
      <c r="E138" s="203"/>
      <c r="F138" s="12" t="s">
        <v>919</v>
      </c>
      <c r="G138" s="539"/>
      <c r="H138" s="541"/>
      <c r="I138" s="492"/>
      <c r="J138" s="152"/>
      <c r="K138" s="492"/>
      <c r="L138" s="492"/>
    </row>
    <row r="139" spans="1:12" ht="12.75" customHeight="1">
      <c r="A139" s="67">
        <v>450</v>
      </c>
      <c r="B139" s="67">
        <v>4216</v>
      </c>
      <c r="C139" s="67"/>
      <c r="D139" s="163"/>
      <c r="E139" s="163">
        <v>29516</v>
      </c>
      <c r="F139" s="135" t="s">
        <v>16</v>
      </c>
      <c r="G139" s="380">
        <v>421.56</v>
      </c>
      <c r="H139" s="437">
        <v>421.564</v>
      </c>
      <c r="I139" s="433">
        <v>0</v>
      </c>
      <c r="J139" s="152"/>
      <c r="K139" s="492"/>
      <c r="L139" s="647"/>
    </row>
    <row r="140" spans="1:12" ht="12.75" customHeight="1" thickBot="1">
      <c r="A140" s="67">
        <v>450</v>
      </c>
      <c r="B140" s="67">
        <v>6119</v>
      </c>
      <c r="C140" s="67">
        <v>1037</v>
      </c>
      <c r="D140" s="163"/>
      <c r="E140" s="163">
        <v>29516</v>
      </c>
      <c r="F140" s="56" t="s">
        <v>1062</v>
      </c>
      <c r="G140" s="98"/>
      <c r="H140" s="492"/>
      <c r="I140" s="647"/>
      <c r="J140" s="153">
        <v>421.56</v>
      </c>
      <c r="K140" s="634">
        <v>421.564</v>
      </c>
      <c r="L140" s="433">
        <v>0</v>
      </c>
    </row>
    <row r="141" spans="1:12" ht="13.5" customHeight="1" thickBot="1">
      <c r="A141" s="23"/>
      <c r="B141" s="23"/>
      <c r="C141" s="23"/>
      <c r="D141" s="162"/>
      <c r="E141" s="162"/>
      <c r="F141" s="175" t="s">
        <v>1027</v>
      </c>
      <c r="G141" s="94">
        <f>G139</f>
        <v>421.56</v>
      </c>
      <c r="H141" s="441">
        <f>H139</f>
        <v>421.564</v>
      </c>
      <c r="I141" s="441">
        <f>I139</f>
        <v>0</v>
      </c>
      <c r="J141" s="234">
        <f>J140</f>
        <v>421.56</v>
      </c>
      <c r="K141" s="441">
        <f>K140</f>
        <v>421.564</v>
      </c>
      <c r="L141" s="441">
        <f>L140</f>
        <v>0</v>
      </c>
    </row>
    <row r="142" spans="1:12" ht="2.25" customHeight="1" thickBot="1">
      <c r="A142" s="23"/>
      <c r="B142" s="23"/>
      <c r="C142" s="23"/>
      <c r="D142" s="162"/>
      <c r="E142" s="162"/>
      <c r="F142" s="11"/>
      <c r="G142" s="98"/>
      <c r="H142" s="492"/>
      <c r="I142" s="492"/>
      <c r="J142" s="152"/>
      <c r="K142" s="492"/>
      <c r="L142" s="492"/>
    </row>
    <row r="143" spans="1:12" ht="13.5" thickBot="1">
      <c r="A143" s="511">
        <v>13</v>
      </c>
      <c r="B143" s="5"/>
      <c r="C143" s="5"/>
      <c r="D143" s="533"/>
      <c r="E143" s="203"/>
      <c r="F143" s="12" t="s">
        <v>668</v>
      </c>
      <c r="G143" s="539"/>
      <c r="H143" s="541"/>
      <c r="I143" s="492"/>
      <c r="J143" s="152"/>
      <c r="K143" s="492"/>
      <c r="L143" s="492"/>
    </row>
    <row r="144" spans="1:12" ht="12.75" customHeight="1">
      <c r="A144" s="134">
        <v>915</v>
      </c>
      <c r="B144" s="134">
        <v>4216</v>
      </c>
      <c r="C144" s="134"/>
      <c r="D144" s="174"/>
      <c r="E144" s="174">
        <v>14943</v>
      </c>
      <c r="F144" s="135" t="s">
        <v>32</v>
      </c>
      <c r="G144" s="380">
        <v>241</v>
      </c>
      <c r="H144" s="437">
        <v>0</v>
      </c>
      <c r="I144" s="433">
        <v>0</v>
      </c>
      <c r="J144" s="152"/>
      <c r="K144" s="492"/>
      <c r="L144" s="647"/>
    </row>
    <row r="145" spans="1:12" ht="12.75" customHeight="1">
      <c r="A145" s="635">
        <v>915</v>
      </c>
      <c r="B145" s="635">
        <v>6122</v>
      </c>
      <c r="C145" s="635">
        <v>5311</v>
      </c>
      <c r="D145" s="636"/>
      <c r="E145" s="636"/>
      <c r="F145" s="507" t="s">
        <v>33</v>
      </c>
      <c r="G145" s="98"/>
      <c r="H145" s="492"/>
      <c r="I145" s="647"/>
      <c r="J145" s="149">
        <v>27</v>
      </c>
      <c r="K145" s="438">
        <v>3.993</v>
      </c>
      <c r="L145" s="433">
        <v>0</v>
      </c>
    </row>
    <row r="146" spans="1:12" ht="12.75" customHeight="1" thickBot="1">
      <c r="A146" s="67">
        <v>915</v>
      </c>
      <c r="B146" s="67">
        <v>6122</v>
      </c>
      <c r="C146" s="67">
        <v>5311</v>
      </c>
      <c r="D146" s="163"/>
      <c r="E146" s="163">
        <v>14943</v>
      </c>
      <c r="F146" s="56" t="s">
        <v>34</v>
      </c>
      <c r="G146" s="98"/>
      <c r="H146" s="492"/>
      <c r="I146" s="647"/>
      <c r="J146" s="153">
        <v>241</v>
      </c>
      <c r="K146" s="634">
        <v>0</v>
      </c>
      <c r="L146" s="433">
        <v>0</v>
      </c>
    </row>
    <row r="147" spans="1:12" ht="13.5" customHeight="1" thickBot="1">
      <c r="A147" s="23"/>
      <c r="B147" s="23"/>
      <c r="C147" s="23"/>
      <c r="D147" s="162"/>
      <c r="E147" s="162"/>
      <c r="F147" s="333" t="s">
        <v>161</v>
      </c>
      <c r="G147" s="94">
        <f>G144</f>
        <v>241</v>
      </c>
      <c r="H147" s="441">
        <f>H144</f>
        <v>0</v>
      </c>
      <c r="I147" s="441">
        <f>I144</f>
        <v>0</v>
      </c>
      <c r="J147" s="234">
        <f>SUM(J145:J146)</f>
        <v>268</v>
      </c>
      <c r="K147" s="441">
        <f>SUM(K145:K146)</f>
        <v>3.993</v>
      </c>
      <c r="L147" s="441">
        <f>SUM(L145:L146)</f>
        <v>0</v>
      </c>
    </row>
    <row r="148" spans="1:12" ht="3" customHeight="1" thickBot="1">
      <c r="A148" s="23"/>
      <c r="B148" s="23"/>
      <c r="C148" s="23"/>
      <c r="D148" s="162"/>
      <c r="E148" s="162"/>
      <c r="F148" s="11"/>
      <c r="G148" s="98"/>
      <c r="H148" s="492"/>
      <c r="I148" s="492"/>
      <c r="J148" s="152"/>
      <c r="L148" s="431"/>
    </row>
    <row r="149" spans="1:12" ht="13.5" thickBot="1">
      <c r="A149" s="5">
        <v>16</v>
      </c>
      <c r="B149" s="31"/>
      <c r="C149" s="31"/>
      <c r="D149" s="205"/>
      <c r="E149" s="533"/>
      <c r="F149" s="12" t="s">
        <v>156</v>
      </c>
      <c r="G149" s="539"/>
      <c r="H149" s="541"/>
      <c r="I149" s="492"/>
      <c r="J149" s="152"/>
      <c r="L149" s="431"/>
    </row>
    <row r="150" spans="1:12" ht="12.75">
      <c r="A150" s="55">
        <v>313</v>
      </c>
      <c r="B150" s="8">
        <v>6119</v>
      </c>
      <c r="C150" s="8">
        <v>3635</v>
      </c>
      <c r="D150" s="88"/>
      <c r="E150" s="163"/>
      <c r="F150" s="648" t="s">
        <v>52</v>
      </c>
      <c r="I150" s="631"/>
      <c r="J150" s="409">
        <v>404</v>
      </c>
      <c r="K150" s="433">
        <v>204.49</v>
      </c>
      <c r="L150" s="433">
        <v>0</v>
      </c>
    </row>
    <row r="151" spans="1:12" ht="12.75">
      <c r="A151" s="55">
        <v>315</v>
      </c>
      <c r="B151" s="8">
        <v>6119</v>
      </c>
      <c r="C151" s="8">
        <v>3635</v>
      </c>
      <c r="D151" s="88"/>
      <c r="E151" s="163"/>
      <c r="F151" s="49" t="s">
        <v>43</v>
      </c>
      <c r="I151" s="631"/>
      <c r="J151" s="409">
        <v>20</v>
      </c>
      <c r="K151" s="433">
        <v>0</v>
      </c>
      <c r="L151" s="433">
        <v>0</v>
      </c>
    </row>
    <row r="152" spans="1:12" ht="12.75">
      <c r="A152" s="55">
        <v>317</v>
      </c>
      <c r="B152" s="8">
        <v>6119</v>
      </c>
      <c r="C152" s="8">
        <v>3635</v>
      </c>
      <c r="D152" s="88"/>
      <c r="E152" s="163"/>
      <c r="F152" s="49" t="s">
        <v>1083</v>
      </c>
      <c r="I152" s="631"/>
      <c r="J152" s="409">
        <v>211</v>
      </c>
      <c r="K152" s="433">
        <v>210.903</v>
      </c>
      <c r="L152" s="433">
        <v>0</v>
      </c>
    </row>
    <row r="153" spans="1:12" ht="12.75">
      <c r="A153" s="55">
        <v>319</v>
      </c>
      <c r="B153" s="8">
        <v>6119</v>
      </c>
      <c r="C153" s="8">
        <v>3635</v>
      </c>
      <c r="D153" s="88"/>
      <c r="E153" s="163"/>
      <c r="F153" s="49" t="s">
        <v>1084</v>
      </c>
      <c r="I153" s="631"/>
      <c r="J153" s="409">
        <v>87</v>
      </c>
      <c r="K153" s="434">
        <v>0</v>
      </c>
      <c r="L153" s="433">
        <v>0</v>
      </c>
    </row>
    <row r="154" spans="1:12" ht="12.75">
      <c r="A154" s="67">
        <v>348</v>
      </c>
      <c r="B154" s="47">
        <v>3122</v>
      </c>
      <c r="C154" s="47">
        <v>3635</v>
      </c>
      <c r="D154" s="326"/>
      <c r="E154" s="163"/>
      <c r="F154" s="56" t="s">
        <v>26</v>
      </c>
      <c r="G154" s="93">
        <v>29</v>
      </c>
      <c r="H154" s="438">
        <v>29.04</v>
      </c>
      <c r="I154" s="438">
        <v>0</v>
      </c>
      <c r="J154" s="345"/>
      <c r="K154" s="682"/>
      <c r="L154" s="683"/>
    </row>
    <row r="155" spans="1:12" ht="12.75">
      <c r="A155" s="67">
        <v>348</v>
      </c>
      <c r="B155" s="47">
        <v>6119</v>
      </c>
      <c r="C155" s="47">
        <v>3635</v>
      </c>
      <c r="D155" s="326"/>
      <c r="E155" s="163"/>
      <c r="F155" s="35" t="s">
        <v>1039</v>
      </c>
      <c r="G155" s="665"/>
      <c r="H155" s="589"/>
      <c r="I155" s="589"/>
      <c r="J155" s="684">
        <v>210</v>
      </c>
      <c r="K155" s="437">
        <v>78.806</v>
      </c>
      <c r="L155" s="437">
        <v>0</v>
      </c>
    </row>
    <row r="156" spans="1:12" ht="12.75">
      <c r="A156" s="116">
        <v>350</v>
      </c>
      <c r="B156" s="72">
        <v>6119</v>
      </c>
      <c r="C156" s="72">
        <v>3635</v>
      </c>
      <c r="D156" s="358"/>
      <c r="E156" s="527"/>
      <c r="F156" s="56" t="s">
        <v>1042</v>
      </c>
      <c r="G156" s="665"/>
      <c r="H156" s="589"/>
      <c r="I156" s="589"/>
      <c r="J156" s="388">
        <v>254</v>
      </c>
      <c r="K156" s="438">
        <v>0</v>
      </c>
      <c r="L156" s="438">
        <v>316</v>
      </c>
    </row>
    <row r="157" spans="1:12" s="666" customFormat="1" ht="13.5" thickBot="1">
      <c r="A157" s="67">
        <v>351</v>
      </c>
      <c r="B157" s="674"/>
      <c r="C157" s="674"/>
      <c r="D157" s="326"/>
      <c r="E157" s="163"/>
      <c r="F157" s="56" t="s">
        <v>753</v>
      </c>
      <c r="G157" s="665"/>
      <c r="H157" s="589"/>
      <c r="I157" s="589"/>
      <c r="J157" s="153">
        <v>0</v>
      </c>
      <c r="K157" s="634">
        <v>0</v>
      </c>
      <c r="L157" s="634">
        <v>100</v>
      </c>
    </row>
    <row r="158" spans="1:12" ht="13.5" thickBot="1">
      <c r="A158" s="23"/>
      <c r="B158" s="23"/>
      <c r="C158" s="23"/>
      <c r="D158" s="162"/>
      <c r="E158" s="162"/>
      <c r="F158" s="15" t="s">
        <v>916</v>
      </c>
      <c r="G158" s="156">
        <f>G154</f>
        <v>29</v>
      </c>
      <c r="H158" s="502">
        <f>H154</f>
        <v>29.04</v>
      </c>
      <c r="I158" s="502">
        <f>I154</f>
        <v>0</v>
      </c>
      <c r="J158" s="403">
        <f>SUM(J150:J157)</f>
        <v>1186</v>
      </c>
      <c r="K158" s="441">
        <f>SUM(K150:K157)</f>
        <v>494.199</v>
      </c>
      <c r="L158" s="584">
        <f>SUM(L150:L157)</f>
        <v>416</v>
      </c>
    </row>
    <row r="159" spans="1:10" ht="3.75" customHeight="1" thickBot="1">
      <c r="A159" s="23"/>
      <c r="B159" s="23"/>
      <c r="C159" s="23"/>
      <c r="D159" s="162"/>
      <c r="E159" s="162"/>
      <c r="F159" s="11"/>
      <c r="G159" s="98"/>
      <c r="H159" s="492"/>
      <c r="I159" s="492"/>
      <c r="J159" s="152"/>
    </row>
    <row r="160" spans="1:10" ht="13.5" thickBot="1">
      <c r="A160" s="5">
        <v>17</v>
      </c>
      <c r="B160" s="31"/>
      <c r="C160" s="31"/>
      <c r="D160" s="205"/>
      <c r="E160" s="533"/>
      <c r="F160" s="12" t="s">
        <v>924</v>
      </c>
      <c r="G160" s="539"/>
      <c r="H160" s="541"/>
      <c r="I160" s="492"/>
      <c r="J160" s="152"/>
    </row>
    <row r="161" spans="1:12" ht="12.75">
      <c r="A161" s="67">
        <v>478</v>
      </c>
      <c r="B161" s="60">
        <v>6353</v>
      </c>
      <c r="C161" s="60">
        <v>3111</v>
      </c>
      <c r="D161" s="87"/>
      <c r="E161" s="87"/>
      <c r="F161" s="119" t="s">
        <v>22</v>
      </c>
      <c r="G161" s="64"/>
      <c r="H161" s="478"/>
      <c r="I161" s="649"/>
      <c r="J161" s="408">
        <v>200</v>
      </c>
      <c r="K161" s="432">
        <v>200</v>
      </c>
      <c r="L161" s="450">
        <v>0</v>
      </c>
    </row>
    <row r="162" spans="1:12" s="666" customFormat="1" ht="12.75">
      <c r="A162" s="134">
        <v>479</v>
      </c>
      <c r="B162" s="335">
        <v>6353</v>
      </c>
      <c r="C162" s="335">
        <v>3111</v>
      </c>
      <c r="D162" s="200"/>
      <c r="E162" s="200"/>
      <c r="F162" s="119" t="s">
        <v>598</v>
      </c>
      <c r="G162" s="64"/>
      <c r="H162" s="478"/>
      <c r="I162" s="478"/>
      <c r="J162" s="424">
        <v>0</v>
      </c>
      <c r="K162" s="675">
        <v>0</v>
      </c>
      <c r="L162" s="675">
        <v>200</v>
      </c>
    </row>
    <row r="163" spans="1:12" s="666" customFormat="1" ht="12.75">
      <c r="A163" s="67">
        <v>482</v>
      </c>
      <c r="B163" s="60">
        <v>6353</v>
      </c>
      <c r="C163" s="60">
        <v>3111</v>
      </c>
      <c r="D163" s="87"/>
      <c r="E163" s="87"/>
      <c r="F163" s="63" t="s">
        <v>23</v>
      </c>
      <c r="G163" s="64"/>
      <c r="H163" s="478"/>
      <c r="I163" s="649"/>
      <c r="J163" s="424">
        <v>100</v>
      </c>
      <c r="K163" s="675">
        <v>98.806</v>
      </c>
      <c r="L163" s="675">
        <v>0</v>
      </c>
    </row>
    <row r="164" spans="1:12" s="666" customFormat="1" ht="13.5" customHeight="1">
      <c r="A164" s="67">
        <v>483</v>
      </c>
      <c r="B164" s="238">
        <v>6353</v>
      </c>
      <c r="C164" s="238">
        <v>3111</v>
      </c>
      <c r="D164" s="87"/>
      <c r="E164" s="87"/>
      <c r="F164" s="63" t="s">
        <v>599</v>
      </c>
      <c r="G164" s="64"/>
      <c r="H164" s="478"/>
      <c r="I164" s="478"/>
      <c r="J164" s="148">
        <v>0</v>
      </c>
      <c r="K164" s="454">
        <v>0</v>
      </c>
      <c r="L164" s="454">
        <v>200</v>
      </c>
    </row>
    <row r="165" spans="1:12" s="666" customFormat="1" ht="12.75">
      <c r="A165" s="67">
        <v>487</v>
      </c>
      <c r="B165" s="238">
        <v>6353</v>
      </c>
      <c r="C165" s="238">
        <v>3113</v>
      </c>
      <c r="D165" s="87"/>
      <c r="E165" s="87"/>
      <c r="F165" s="63" t="s">
        <v>600</v>
      </c>
      <c r="G165" s="64"/>
      <c r="H165" s="478"/>
      <c r="I165" s="478"/>
      <c r="J165" s="148">
        <v>0</v>
      </c>
      <c r="K165" s="454">
        <v>0</v>
      </c>
      <c r="L165" s="454">
        <v>500</v>
      </c>
    </row>
    <row r="166" spans="1:12" ht="12.75">
      <c r="A166" s="67">
        <v>487</v>
      </c>
      <c r="B166" s="60">
        <v>4223</v>
      </c>
      <c r="C166" s="60"/>
      <c r="D166" s="87" t="s">
        <v>46</v>
      </c>
      <c r="E166" s="87">
        <v>83505</v>
      </c>
      <c r="F166" s="63" t="s">
        <v>29</v>
      </c>
      <c r="G166" s="176">
        <v>1392</v>
      </c>
      <c r="H166" s="454">
        <v>1242.992</v>
      </c>
      <c r="I166" s="432">
        <v>0</v>
      </c>
      <c r="J166" s="524"/>
      <c r="K166" s="525"/>
      <c r="L166" s="650"/>
    </row>
    <row r="167" spans="1:12" ht="12.75">
      <c r="A167" s="67">
        <v>487</v>
      </c>
      <c r="B167" s="60">
        <v>6122</v>
      </c>
      <c r="C167" s="60">
        <v>3113</v>
      </c>
      <c r="D167" s="87" t="s">
        <v>47</v>
      </c>
      <c r="E167" s="87"/>
      <c r="F167" s="63" t="s">
        <v>1079</v>
      </c>
      <c r="G167" s="64"/>
      <c r="H167" s="478"/>
      <c r="I167" s="649"/>
      <c r="J167" s="424">
        <v>246</v>
      </c>
      <c r="K167" s="450">
        <v>219.518</v>
      </c>
      <c r="L167" s="432">
        <v>0</v>
      </c>
    </row>
    <row r="168" spans="1:12" ht="12.75">
      <c r="A168" s="67">
        <v>487</v>
      </c>
      <c r="B168" s="60">
        <v>6122</v>
      </c>
      <c r="C168" s="60">
        <v>3113</v>
      </c>
      <c r="D168" s="87" t="s">
        <v>46</v>
      </c>
      <c r="E168" s="87"/>
      <c r="F168" s="63" t="s">
        <v>1078</v>
      </c>
      <c r="G168" s="64"/>
      <c r="H168" s="478"/>
      <c r="I168" s="649"/>
      <c r="J168" s="424">
        <v>1392</v>
      </c>
      <c r="K168" s="450">
        <v>1242.992</v>
      </c>
      <c r="L168" s="432">
        <v>0</v>
      </c>
    </row>
    <row r="169" spans="1:12" ht="13.5" thickBot="1">
      <c r="A169" s="67"/>
      <c r="B169" s="67"/>
      <c r="C169" s="67"/>
      <c r="D169" s="163"/>
      <c r="E169" s="163" t="s">
        <v>573</v>
      </c>
      <c r="F169" s="61" t="s">
        <v>277</v>
      </c>
      <c r="G169" s="64"/>
      <c r="H169" s="478"/>
      <c r="I169" s="478"/>
      <c r="J169" s="409">
        <f>SUM(J161:J168)</f>
        <v>1938</v>
      </c>
      <c r="K169" s="434">
        <f>SUM(K161:K168)</f>
        <v>1761.3159999999998</v>
      </c>
      <c r="L169" s="434">
        <f>SUM(L161:L168)</f>
        <v>900</v>
      </c>
    </row>
    <row r="170" spans="1:12" ht="13.5" customHeight="1" thickBot="1">
      <c r="A170" s="23"/>
      <c r="B170" s="23"/>
      <c r="C170" s="23"/>
      <c r="D170" s="162"/>
      <c r="E170" s="162"/>
      <c r="F170" s="333" t="s">
        <v>796</v>
      </c>
      <c r="G170" s="94">
        <f>G166</f>
        <v>1392</v>
      </c>
      <c r="H170" s="441">
        <f>H166</f>
        <v>1242.992</v>
      </c>
      <c r="I170" s="592">
        <f>I166</f>
        <v>0</v>
      </c>
      <c r="J170" s="403">
        <f>SUM(J169)</f>
        <v>1938</v>
      </c>
      <c r="K170" s="441">
        <f>K169</f>
        <v>1761.3159999999998</v>
      </c>
      <c r="L170" s="441">
        <f>L169</f>
        <v>900</v>
      </c>
    </row>
    <row r="171" spans="7:12" ht="4.5" customHeight="1" thickBot="1">
      <c r="G171" s="140"/>
      <c r="H171" s="458"/>
      <c r="I171" s="458"/>
      <c r="L171" s="431"/>
    </row>
    <row r="172" spans="1:12" ht="12.75" customHeight="1" thickBot="1">
      <c r="A172" s="5">
        <v>18</v>
      </c>
      <c r="B172" s="31"/>
      <c r="C172" s="31"/>
      <c r="D172" s="205"/>
      <c r="E172" s="533"/>
      <c r="F172" s="12" t="s">
        <v>926</v>
      </c>
      <c r="G172" s="651"/>
      <c r="H172" s="652"/>
      <c r="I172" s="619"/>
      <c r="J172" s="152"/>
      <c r="L172" s="631"/>
    </row>
    <row r="173" spans="1:12" ht="12.75" customHeight="1">
      <c r="A173" s="138">
        <v>901</v>
      </c>
      <c r="B173" s="138">
        <v>4216</v>
      </c>
      <c r="C173" s="138"/>
      <c r="D173" s="200" t="s">
        <v>927</v>
      </c>
      <c r="E173" s="200">
        <v>17870</v>
      </c>
      <c r="F173" s="42" t="s">
        <v>1081</v>
      </c>
      <c r="G173" s="178">
        <v>24122.74</v>
      </c>
      <c r="H173" s="653">
        <v>19446.995</v>
      </c>
      <c r="I173" s="432"/>
      <c r="J173" s="152"/>
      <c r="L173" s="631"/>
    </row>
    <row r="174" spans="1:12" ht="12.75" customHeight="1">
      <c r="A174" s="60">
        <v>901</v>
      </c>
      <c r="B174" s="60">
        <v>4216</v>
      </c>
      <c r="C174" s="60"/>
      <c r="D174" s="87" t="s">
        <v>928</v>
      </c>
      <c r="E174" s="87">
        <v>17871</v>
      </c>
      <c r="F174" s="37" t="s">
        <v>1082</v>
      </c>
      <c r="G174" s="148">
        <v>136695.65</v>
      </c>
      <c r="H174" s="654">
        <v>110199.641</v>
      </c>
      <c r="I174" s="450"/>
      <c r="J174" s="152"/>
      <c r="L174" s="631"/>
    </row>
    <row r="175" spans="1:12" ht="12.75" customHeight="1">
      <c r="A175" s="138">
        <v>901</v>
      </c>
      <c r="B175" s="138">
        <v>6121</v>
      </c>
      <c r="C175" s="138">
        <v>3322</v>
      </c>
      <c r="D175" s="200"/>
      <c r="E175" s="200"/>
      <c r="F175" s="119" t="s">
        <v>24</v>
      </c>
      <c r="G175" s="232"/>
      <c r="H175" s="456"/>
      <c r="I175" s="587"/>
      <c r="J175" s="148">
        <v>214</v>
      </c>
      <c r="K175" s="432">
        <v>0</v>
      </c>
      <c r="L175" s="432"/>
    </row>
    <row r="176" spans="1:12" ht="12.75" customHeight="1">
      <c r="A176" s="138">
        <v>901</v>
      </c>
      <c r="B176" s="138">
        <v>6121</v>
      </c>
      <c r="C176" s="138">
        <v>3322</v>
      </c>
      <c r="D176" s="200"/>
      <c r="E176" s="200"/>
      <c r="F176" s="119" t="s">
        <v>39</v>
      </c>
      <c r="G176" s="232"/>
      <c r="H176" s="456"/>
      <c r="I176" s="453"/>
      <c r="J176" s="148">
        <v>1337</v>
      </c>
      <c r="K176" s="432">
        <v>0</v>
      </c>
      <c r="L176" s="432"/>
    </row>
    <row r="177" spans="1:12" ht="12.75" customHeight="1">
      <c r="A177" s="138">
        <v>901</v>
      </c>
      <c r="B177" s="138">
        <v>6121</v>
      </c>
      <c r="C177" s="138">
        <v>3322</v>
      </c>
      <c r="D177" s="200" t="s">
        <v>927</v>
      </c>
      <c r="E177" s="200">
        <v>17870</v>
      </c>
      <c r="F177" s="42" t="s">
        <v>1069</v>
      </c>
      <c r="G177" s="152"/>
      <c r="H177" s="460"/>
      <c r="I177" s="453"/>
      <c r="J177" s="148">
        <v>21744.77</v>
      </c>
      <c r="K177" s="432">
        <v>18432.537</v>
      </c>
      <c r="L177" s="432"/>
    </row>
    <row r="178" spans="1:12" ht="12.75" customHeight="1">
      <c r="A178" s="60">
        <v>901</v>
      </c>
      <c r="B178" s="60">
        <v>6121</v>
      </c>
      <c r="C178" s="60">
        <v>3322</v>
      </c>
      <c r="D178" s="87" t="s">
        <v>928</v>
      </c>
      <c r="E178" s="87">
        <v>17871</v>
      </c>
      <c r="F178" s="37" t="s">
        <v>1068</v>
      </c>
      <c r="G178" s="152"/>
      <c r="H178" s="460"/>
      <c r="I178" s="453"/>
      <c r="J178" s="148">
        <v>123220.48</v>
      </c>
      <c r="K178" s="591">
        <v>104451.045</v>
      </c>
      <c r="L178" s="432"/>
    </row>
    <row r="179" spans="1:12" ht="12.75" customHeight="1">
      <c r="A179" s="138">
        <v>901</v>
      </c>
      <c r="B179" s="138">
        <v>6122</v>
      </c>
      <c r="C179" s="138">
        <v>3322</v>
      </c>
      <c r="D179" s="200"/>
      <c r="E179" s="200"/>
      <c r="F179" s="119" t="s">
        <v>27</v>
      </c>
      <c r="G179" s="232"/>
      <c r="H179" s="456"/>
      <c r="I179" s="453"/>
      <c r="J179" s="148">
        <v>1646.5</v>
      </c>
      <c r="K179" s="432">
        <v>0</v>
      </c>
      <c r="L179" s="432"/>
    </row>
    <row r="180" spans="1:12" ht="12.75" customHeight="1">
      <c r="A180" s="138">
        <v>901</v>
      </c>
      <c r="B180" s="138">
        <v>6122</v>
      </c>
      <c r="C180" s="138">
        <v>3322</v>
      </c>
      <c r="D180" s="200"/>
      <c r="E180" s="200"/>
      <c r="F180" s="119" t="s">
        <v>28</v>
      </c>
      <c r="G180" s="232"/>
      <c r="H180" s="456"/>
      <c r="I180" s="453"/>
      <c r="J180" s="148">
        <v>1461.37</v>
      </c>
      <c r="K180" s="432">
        <v>0</v>
      </c>
      <c r="L180" s="432"/>
    </row>
    <row r="181" spans="1:12" ht="12.75" customHeight="1">
      <c r="A181" s="138">
        <v>901</v>
      </c>
      <c r="B181" s="138">
        <v>6122</v>
      </c>
      <c r="C181" s="138">
        <v>3322</v>
      </c>
      <c r="D181" s="200" t="s">
        <v>927</v>
      </c>
      <c r="E181" s="200">
        <v>17870</v>
      </c>
      <c r="F181" s="119" t="s">
        <v>1085</v>
      </c>
      <c r="G181" s="232"/>
      <c r="H181" s="456"/>
      <c r="I181" s="453"/>
      <c r="J181" s="148">
        <v>2340.08</v>
      </c>
      <c r="K181" s="432">
        <v>1346.892</v>
      </c>
      <c r="L181" s="432"/>
    </row>
    <row r="182" spans="1:12" ht="12.75" customHeight="1">
      <c r="A182" s="138">
        <v>901</v>
      </c>
      <c r="B182" s="138">
        <v>6122</v>
      </c>
      <c r="C182" s="138">
        <v>3322</v>
      </c>
      <c r="D182" s="200" t="s">
        <v>928</v>
      </c>
      <c r="E182" s="200">
        <v>17871</v>
      </c>
      <c r="F182" s="119" t="s">
        <v>1086</v>
      </c>
      <c r="G182" s="232"/>
      <c r="H182" s="456"/>
      <c r="I182" s="453"/>
      <c r="J182" s="148">
        <v>13050.96</v>
      </c>
      <c r="K182" s="432">
        <v>7632.389</v>
      </c>
      <c r="L182" s="432"/>
    </row>
    <row r="183" spans="1:12" ht="12.75" customHeight="1">
      <c r="A183" s="138">
        <v>901</v>
      </c>
      <c r="B183" s="138">
        <v>6125</v>
      </c>
      <c r="C183" s="138">
        <v>3322</v>
      </c>
      <c r="D183" s="200"/>
      <c r="E183" s="200"/>
      <c r="F183" s="119" t="s">
        <v>41</v>
      </c>
      <c r="G183" s="232"/>
      <c r="H183" s="456"/>
      <c r="I183" s="453"/>
      <c r="J183" s="148">
        <v>484</v>
      </c>
      <c r="K183" s="432">
        <v>0</v>
      </c>
      <c r="L183" s="432"/>
    </row>
    <row r="184" spans="1:12" ht="12.75" customHeight="1">
      <c r="A184" s="60">
        <v>901</v>
      </c>
      <c r="B184" s="60">
        <v>6127</v>
      </c>
      <c r="C184" s="60">
        <v>3322</v>
      </c>
      <c r="D184" s="87" t="s">
        <v>927</v>
      </c>
      <c r="E184" s="87">
        <v>17870</v>
      </c>
      <c r="F184" s="42" t="s">
        <v>1061</v>
      </c>
      <c r="G184" s="152"/>
      <c r="H184" s="460"/>
      <c r="I184" s="453"/>
      <c r="J184" s="148">
        <v>62.61</v>
      </c>
      <c r="K184" s="432">
        <v>61.4</v>
      </c>
      <c r="L184" s="432"/>
    </row>
    <row r="185" spans="1:12" ht="12.75" customHeight="1">
      <c r="A185" s="60">
        <v>901</v>
      </c>
      <c r="B185" s="60">
        <v>6127</v>
      </c>
      <c r="C185" s="60">
        <v>3322</v>
      </c>
      <c r="D185" s="87" t="s">
        <v>928</v>
      </c>
      <c r="E185" s="87">
        <v>17871</v>
      </c>
      <c r="F185" s="37" t="s">
        <v>1060</v>
      </c>
      <c r="G185" s="152"/>
      <c r="H185" s="460"/>
      <c r="I185" s="588"/>
      <c r="J185" s="148">
        <v>354.72</v>
      </c>
      <c r="K185" s="432">
        <v>347.935</v>
      </c>
      <c r="L185" s="432"/>
    </row>
    <row r="186" spans="1:12" ht="12.75" customHeight="1" thickBot="1">
      <c r="A186" s="67">
        <v>901</v>
      </c>
      <c r="B186" s="60"/>
      <c r="C186" s="60"/>
      <c r="D186" s="87"/>
      <c r="E186" s="87"/>
      <c r="F186" s="62" t="s">
        <v>925</v>
      </c>
      <c r="G186" s="241">
        <f>G173+G174</f>
        <v>160818.38999999998</v>
      </c>
      <c r="H186" s="655">
        <f>H173+H174</f>
        <v>129646.636</v>
      </c>
      <c r="I186" s="451">
        <f>I173+I174</f>
        <v>0</v>
      </c>
      <c r="J186" s="656">
        <f>SUM(J175:J185)</f>
        <v>165916.48999999996</v>
      </c>
      <c r="K186" s="657">
        <f>SUM(K175:K185)</f>
        <v>132272.198</v>
      </c>
      <c r="L186" s="432">
        <f>SUM(L175:L185)</f>
        <v>0</v>
      </c>
    </row>
    <row r="187" spans="1:12" ht="13.5" customHeight="1" thickBot="1">
      <c r="A187" s="74"/>
      <c r="B187" s="74"/>
      <c r="C187" s="74"/>
      <c r="D187" s="164"/>
      <c r="E187" s="164"/>
      <c r="F187" s="333" t="s">
        <v>933</v>
      </c>
      <c r="G187" s="94">
        <f aca="true" t="shared" si="0" ref="G187:L187">G186</f>
        <v>160818.38999999998</v>
      </c>
      <c r="H187" s="658">
        <f t="shared" si="0"/>
        <v>129646.636</v>
      </c>
      <c r="I187" s="592">
        <f t="shared" si="0"/>
        <v>0</v>
      </c>
      <c r="J187" s="659">
        <f t="shared" si="0"/>
        <v>165916.48999999996</v>
      </c>
      <c r="K187" s="658">
        <f t="shared" si="0"/>
        <v>132272.198</v>
      </c>
      <c r="L187" s="441">
        <f t="shared" si="0"/>
        <v>0</v>
      </c>
    </row>
    <row r="188" spans="7:12" ht="4.5" customHeight="1" thickBot="1">
      <c r="G188" s="140"/>
      <c r="H188" s="458"/>
      <c r="I188" s="458"/>
      <c r="L188" s="431"/>
    </row>
    <row r="189" spans="6:13" ht="13.5" thickBot="1">
      <c r="F189" s="422" t="s">
        <v>853</v>
      </c>
      <c r="G189" s="423">
        <f>G17+G22+G32+G41+G136+G141+G147+G158+G170+G187</f>
        <v>209377.81</v>
      </c>
      <c r="H189" s="610">
        <f>H17+H22+H32+H41+H136+H141+H147+H158+H170+H187</f>
        <v>159506.22</v>
      </c>
      <c r="I189" s="505">
        <f>I17+I22+I32+I41+I136+I141+I147+I158+I170+I187</f>
        <v>18</v>
      </c>
      <c r="J189" s="426">
        <f>J17+J22+J27+J41+J136+J141+J147+J158+J170+J187</f>
        <v>311961.3599999999</v>
      </c>
      <c r="K189" s="557">
        <f>K17+K22+K27+K41+K136+K141+K147+K158+K170+K187</f>
        <v>211464.05100000004</v>
      </c>
      <c r="L189" s="685">
        <f>L170+L158+L136+L41+L27+L17</f>
        <v>20817</v>
      </c>
      <c r="M189" s="664"/>
    </row>
    <row r="190" ht="13.5" customHeight="1"/>
  </sheetData>
  <sheetProtection/>
  <printOptions horizontalCentered="1"/>
  <pageMargins left="0.24" right="0" top="0.43" bottom="0.1968503937007874" header="0.2" footer="0.11811023622047245"/>
  <pageSetup horizontalDpi="600" verticalDpi="600" orientation="portrait" paperSize="9" r:id="rId1"/>
  <headerFooter alignWithMargins="0">
    <oddHeader>&amp;CRozpočet 2016&amp;R&amp;P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5.75390625" style="0" customWidth="1"/>
    <col min="2" max="2" width="54.625" style="0" bestFit="1" customWidth="1"/>
    <col min="3" max="3" width="13.625" style="0" bestFit="1" customWidth="1"/>
    <col min="4" max="4" width="10.125" style="0" bestFit="1" customWidth="1"/>
    <col min="5" max="5" width="12.875" style="0" customWidth="1"/>
    <col min="6" max="6" width="2.00390625" style="0" bestFit="1" customWidth="1"/>
  </cols>
  <sheetData>
    <row r="1" spans="2:4" ht="18.75" thickBot="1">
      <c r="B1" s="105" t="s">
        <v>860</v>
      </c>
      <c r="C1" s="106"/>
      <c r="D1" s="106"/>
    </row>
    <row r="2" spans="3:5" ht="13.5" thickBot="1">
      <c r="C2" s="106"/>
      <c r="D2" s="106"/>
      <c r="E2" s="1"/>
    </row>
    <row r="3" spans="1:6" ht="13.5" thickBot="1">
      <c r="A3" s="82" t="s">
        <v>824</v>
      </c>
      <c r="B3" s="239" t="s">
        <v>607</v>
      </c>
      <c r="C3" s="81" t="s">
        <v>1022</v>
      </c>
      <c r="D3" s="81" t="s">
        <v>826</v>
      </c>
      <c r="E3" s="31" t="s">
        <v>794</v>
      </c>
      <c r="F3" s="23"/>
    </row>
    <row r="4" spans="1:6" ht="14.25">
      <c r="A4" s="257">
        <v>8113</v>
      </c>
      <c r="B4" s="261" t="s">
        <v>337</v>
      </c>
      <c r="C4" s="266">
        <v>9212</v>
      </c>
      <c r="D4" s="263">
        <v>0</v>
      </c>
      <c r="E4" s="266">
        <v>0</v>
      </c>
      <c r="F4" s="23"/>
    </row>
    <row r="5" spans="1:6" ht="14.25">
      <c r="A5" s="258">
        <v>8114</v>
      </c>
      <c r="B5" s="262" t="s">
        <v>338</v>
      </c>
      <c r="C5" s="267">
        <v>0</v>
      </c>
      <c r="D5" s="263">
        <v>0</v>
      </c>
      <c r="E5" s="267">
        <v>0</v>
      </c>
      <c r="F5" s="23"/>
    </row>
    <row r="6" spans="1:6" ht="14.25">
      <c r="A6" s="259">
        <v>8115</v>
      </c>
      <c r="B6" s="65" t="s">
        <v>872</v>
      </c>
      <c r="C6" s="267">
        <v>67928</v>
      </c>
      <c r="D6" s="264">
        <v>30768.827</v>
      </c>
      <c r="E6" s="267">
        <v>0</v>
      </c>
      <c r="F6" s="107"/>
    </row>
    <row r="7" spans="1:6" ht="14.25">
      <c r="A7" s="260">
        <v>8123</v>
      </c>
      <c r="B7" s="66" t="s">
        <v>186</v>
      </c>
      <c r="C7" s="267">
        <v>5201</v>
      </c>
      <c r="D7" s="265">
        <v>5200.403</v>
      </c>
      <c r="E7" s="267">
        <v>0</v>
      </c>
      <c r="F7" s="107"/>
    </row>
    <row r="8" spans="1:6" ht="14.25">
      <c r="A8" s="260">
        <v>8124</v>
      </c>
      <c r="B8" s="66" t="s">
        <v>339</v>
      </c>
      <c r="C8" s="267">
        <v>-11128</v>
      </c>
      <c r="D8" s="265">
        <v>-8227.4</v>
      </c>
      <c r="E8" s="267">
        <v>-7628</v>
      </c>
      <c r="F8" s="281"/>
    </row>
    <row r="9" spans="1:6" ht="15" thickBot="1">
      <c r="A9" s="260">
        <v>8901</v>
      </c>
      <c r="B9" s="66" t="s">
        <v>356</v>
      </c>
      <c r="C9" s="267">
        <v>0</v>
      </c>
      <c r="D9" s="265">
        <v>-8360.8</v>
      </c>
      <c r="E9" s="598">
        <v>0</v>
      </c>
      <c r="F9" s="108"/>
    </row>
    <row r="10" spans="1:6" ht="16.5" thickBot="1">
      <c r="A10" s="273"/>
      <c r="B10" s="274" t="s">
        <v>859</v>
      </c>
      <c r="C10" s="275">
        <f>SUM(C4:C9)</f>
        <v>71213</v>
      </c>
      <c r="D10" s="294">
        <f>SUM(D4:D9)</f>
        <v>19381.030000000002</v>
      </c>
      <c r="E10" s="599">
        <f>SUM(E4:E9)</f>
        <v>-7628</v>
      </c>
      <c r="F10" s="109"/>
    </row>
    <row r="11" spans="3:5" ht="12.75">
      <c r="C11" s="7"/>
      <c r="E11" s="1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&amp;CFinancování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urad</dc:creator>
  <cp:keywords/>
  <dc:description/>
  <cp:lastModifiedBy>jitka.karlickova</cp:lastModifiedBy>
  <cp:lastPrinted>2015-12-01T07:02:30Z</cp:lastPrinted>
  <dcterms:created xsi:type="dcterms:W3CDTF">2003-11-20T14:31:25Z</dcterms:created>
  <dcterms:modified xsi:type="dcterms:W3CDTF">2015-12-01T07:02:54Z</dcterms:modified>
  <cp:category/>
  <cp:version/>
  <cp:contentType/>
  <cp:contentStatus/>
</cp:coreProperties>
</file>