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23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'Položky'!$A$1:$K$100</definedName>
    <definedName name="_xlnm.Print_Area" localSheetId="1">'Rekapitulace'!$A$1:$I$21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<sst xmlns="http://schemas.openxmlformats.org/spreadsheetml/2006/main" count="356" uniqueCount="235">
  <si>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</si>
  <si>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</si>
  <si>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</si>
  <si>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</si>
  <si>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</si>
  <si>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</si>
  <si>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</si>
  <si>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</si>
  <si>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</si>
  <si>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</si>
  <si>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</si>
  <si>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</si>
  <si>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</si>
  <si>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</si>
  <si>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</si>
  <si>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</si>
  <si>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</si>
  <si>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</si>
  <si>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</si>
  <si>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</si>
  <si>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</si>
  <si>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</si>
  <si>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</si>
  <si>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</si>
  <si>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</si>
  <si>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</si>
  <si>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</si>
  <si>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</si>
  <si>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</si>
  <si>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</si>
  <si>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</si>
  <si>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</si>
  <si>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</si>
  <si>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</si>
  <si>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</si>
  <si>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</si>
  <si>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</si>
  <si>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</si>
  <si>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</si>
  <si>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</si>
  <si>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</si>
  <si>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</si>
  <si>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</si>
  <si>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</si>
  <si>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</si>
  <si>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</si>
  <si>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</si>
  <si>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</si>
  <si>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</si>
  <si>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</si>
  <si>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</si>
  <si>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</si>
  <si>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</si>
  <si>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</si>
  <si>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</si>
  <si>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</si>
  <si>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</si>
  <si>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</si>
  <si>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</si>
  <si>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</si>
  <si>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</si>
  <si>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</si>
  <si>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</si>
  <si>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</si>
  <si>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</si>
  <si>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</si>
  <si>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</si>
  <si>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</si>
  <si>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</si>
  <si>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</si>
  <si>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</si>
  <si>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</si>
  <si>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</si>
  <si>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</si>
  <si>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</si>
  <si>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</si>
  <si>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</si>
  <si>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</si>
  <si>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01</t>
  </si>
  <si>
    <t>Položkový rozpočet</t>
  </si>
  <si>
    <t>6</t>
  </si>
  <si>
    <t>Úpravy povrchu, podlahy</t>
  </si>
  <si>
    <t>319201315R00</t>
  </si>
  <si>
    <t>Vyrovnání zdiva pod omítku maltou ze SMS tl. 10 mm</t>
  </si>
  <si>
    <t>m2</t>
  </si>
  <si>
    <t>Po odsekaných obkladech: 191,40</t>
  </si>
  <si>
    <t>602031101R00</t>
  </si>
  <si>
    <t>Přilnavostní a penetrační nátěr stěn</t>
  </si>
  <si>
    <t>612409991RT2</t>
  </si>
  <si>
    <t>Začištění omítek kolem oken,dveří apod. s použitím  suché maltové směsi</t>
  </si>
  <si>
    <t>m</t>
  </si>
  <si>
    <t>okna: 219,50</t>
  </si>
  <si>
    <t>dveře: 109,10</t>
  </si>
  <si>
    <t>620991501T00</t>
  </si>
  <si>
    <t>Očistění tlakovou vodou SL. 1-4</t>
  </si>
  <si>
    <t>622451131R00</t>
  </si>
  <si>
    <t>Omítka vnější stěn, MC, hladká, složitost 1 - 2</t>
  </si>
  <si>
    <t>622471115R00</t>
  </si>
  <si>
    <t>Úprava stěn aktivovaným štukem</t>
  </si>
  <si>
    <t>622471317R00</t>
  </si>
  <si>
    <t>Nátěr nebo nástřik stěn vnějších, složitost 1 - 2 hmota nátěrová silikátová</t>
  </si>
  <si>
    <t>94</t>
  </si>
  <si>
    <t>Lešení a stavební výtahy</t>
  </si>
  <si>
    <t>941941031R00</t>
  </si>
  <si>
    <t>Montáž lešení leh.řad.s podlahami,š.do 1 m, H 10 m</t>
  </si>
  <si>
    <t>941941191R00</t>
  </si>
  <si>
    <t>Příplatek za každý měsíc použití lešení k pol.1031</t>
  </si>
  <si>
    <t>941941831R00</t>
  </si>
  <si>
    <t>Demontáž lešení leh.řad.s podlahami,š.1 m, H 10 m</t>
  </si>
  <si>
    <t>96</t>
  </si>
  <si>
    <t>Bourání konstrukcí</t>
  </si>
  <si>
    <t>764410850R00</t>
  </si>
  <si>
    <t>Demontáž oplechování parapetů</t>
  </si>
  <si>
    <t>Východ:6,7</t>
  </si>
  <si>
    <t>787100802R00</t>
  </si>
  <si>
    <t>Vysklívání oken a dveří - sklo ploché</t>
  </si>
  <si>
    <t>Sever: 21,24</t>
  </si>
  <si>
    <t>Jih: 75,10</t>
  </si>
  <si>
    <t>Západ: 34,30</t>
  </si>
  <si>
    <t>Východ: 5,55</t>
  </si>
  <si>
    <t>962032241R00</t>
  </si>
  <si>
    <t>Bourání zdiva z cihel pálených na MC</t>
  </si>
  <si>
    <t>m3</t>
  </si>
  <si>
    <t>968062245R00</t>
  </si>
  <si>
    <t>Vybourání dřevěných rámů oken</t>
  </si>
  <si>
    <t>Sever: 1,41</t>
  </si>
  <si>
    <t>968072245R00</t>
  </si>
  <si>
    <t>Vybourání kovových rámů oken</t>
  </si>
  <si>
    <t>Sever: 6,87</t>
  </si>
  <si>
    <t>Západ: 19,35</t>
  </si>
  <si>
    <t>968072455R00</t>
  </si>
  <si>
    <t>Vybourání kovových dveřních zárubní</t>
  </si>
  <si>
    <t>Sever: 25,90</t>
  </si>
  <si>
    <t>Západ: 14,90</t>
  </si>
  <si>
    <t>978059231R00</t>
  </si>
  <si>
    <t>Odsekání obkladů stěn z uměl.kamene</t>
  </si>
  <si>
    <t>Analogicky pískovcový obklad: 110,00</t>
  </si>
  <si>
    <t>978059531R00</t>
  </si>
  <si>
    <t>Odsekání vnitřních obkladů stěn</t>
  </si>
  <si>
    <t>Keramická mozaika: 81,40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</si>
  <si>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</si>
  <si>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</si>
  <si>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</si>
  <si>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</si>
  <si>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</si>
  <si>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</si>
  <si>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</si>
  <si>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764510250R00</t>
  </si>
  <si>
    <t>Oplechování parapetů včetně rohů z Cu</t>
  </si>
  <si>
    <t>VÝCHOD: 6,70m</t>
  </si>
  <si>
    <t>998764201R00</t>
  </si>
  <si>
    <t xml:space="preserve">Přesun hmot pro klempířské konstr., výšky do 6 m </t>
  </si>
  <si>
    <t>767</t>
  </si>
  <si>
    <t>Konstrukce zámečnické</t>
  </si>
  <si>
    <t>767616113R00</t>
  </si>
  <si>
    <t>Montáž oken a dveří z Al - profilů</t>
  </si>
  <si>
    <t>C01</t>
  </si>
  <si>
    <t>Hliníková okna 2,55 x 2,38 m</t>
  </si>
  <si>
    <t>kus</t>
  </si>
  <si>
    <t>JIH - 2,55 x 2,38m, 12</t>
  </si>
  <si>
    <t>C02</t>
  </si>
  <si>
    <t>Hliníková okna 1,96 x 2,36m</t>
  </si>
  <si>
    <t>SEVER - 1,96 x 2,36m, 1</t>
  </si>
  <si>
    <t>ZÁPAD - 1,96 x 2,36m, 3</t>
  </si>
  <si>
    <t>C03</t>
  </si>
  <si>
    <t>Hliníková okna 0,95 x 2,36m</t>
  </si>
  <si>
    <t>JIH - 0,95 x 2,36m, 1</t>
  </si>
  <si>
    <t>SEVER - 0,95 x 2,36m, 1</t>
  </si>
  <si>
    <t>C04</t>
  </si>
  <si>
    <t>Hliníková okna 0,89 x 2,05m</t>
  </si>
  <si>
    <t>ZÁPAD - 0,89 x 2,05m, 3</t>
  </si>
  <si>
    <t>C05</t>
  </si>
  <si>
    <t>Hliníková okna 1,7 0x 0,83m</t>
  </si>
  <si>
    <t>SEVER - 1,70 x 0,83m, 1</t>
  </si>
  <si>
    <t>C07</t>
  </si>
  <si>
    <t>Hliníková okna 0,55 x 0,84m</t>
  </si>
  <si>
    <t>VÝCHOD - 0,55 x 0,84m, 6</t>
  </si>
  <si>
    <t>C07a</t>
  </si>
  <si>
    <t>C12</t>
  </si>
  <si>
    <t>Hliníkové dveře 2,22 x 2,92m</t>
  </si>
  <si>
    <t>SEVER - 2,22 x 2,92m, 2</t>
  </si>
  <si>
    <t>C12a</t>
  </si>
  <si>
    <t>Hliníkové dveře 2,22 x 2,93m</t>
  </si>
  <si>
    <t>SEVER - 2,22 x 2,93m, 2</t>
  </si>
  <si>
    <t>C13</t>
  </si>
  <si>
    <t>Hliníkové dveře 1,70 x 2,93m</t>
  </si>
  <si>
    <t>ZÁPAD - 1,70 x 2,93m, 1</t>
  </si>
  <si>
    <t>C13a</t>
  </si>
  <si>
    <t>ZÁPAD - 1,70 x 2,93m, 2</t>
  </si>
  <si>
    <t>C13a-2</t>
  </si>
  <si>
    <t>C13b-1</t>
  </si>
  <si>
    <t>Hliníkové dveře 2,47 x 2,93m</t>
  </si>
  <si>
    <t>ZÁPAD - 2,47 x 2,93m, 1</t>
  </si>
  <si>
    <t>C13b-2</t>
  </si>
  <si>
    <t>Hliníkové dveře 2,51 x 2,93m</t>
  </si>
  <si>
    <t>ZÁPAD - 2,51 x 2,93m, 1</t>
  </si>
  <si>
    <t>998767201R00</t>
  </si>
  <si>
    <t xml:space="preserve">Přesun hmot pro zámečnické konstr., výšky do 6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</si>
  <si>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</si>
  <si>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</si>
  <si>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</si>
  <si>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</si>
  <si>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</si>
  <si>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</si>
  <si>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</si>
  <si>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</si>
  <si>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</si>
  <si>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</si>
  <si>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</si>
  <si>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</si>
  <si>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</si>
  <si>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</si>
  <si>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VRN</t>
  </si>
  <si>
    <t>Vávra Jiří, provádění staveb</t>
  </si>
  <si>
    <t>Tomáš Novák</t>
  </si>
  <si>
    <t>38/2012</t>
  </si>
  <si>
    <t>MěÚ Český Krumlov</t>
  </si>
  <si>
    <t>Tomáš Novák, Vávra Jiří</t>
  </si>
  <si>
    <t>UP vým.oken a dveří, úpr.vněj. povr.fas.</t>
  </si>
  <si>
    <t>Obsah výkazu výměr je proveden na I. Etapu udržovacích prací výměny oken a dveří, úpravy vnějších povrchů fasády. I.Etapa se týká hlavní hmoty objektu KINA tj. bez hmoty kinosálu a suterénu. Jedná se tedy o udržovací práce 1.NP.</t>
  </si>
  <si>
    <t>Nedílnou součástí tohoto výkazu výměr je projektová dokumentace  - výkres 1.NP objektu KINA a to včetně výpisu tabulky oken a dveří s podrobnou specifikací.</t>
  </si>
  <si>
    <t>Jakékoliv změny ve výkazu výměr nejsou akceptovány.</t>
  </si>
  <si>
    <t xml:space="preserve">Obsahem výkazu výměr je množství bouraných konstrukcí včetně množství železných rámů oken a dveří v tunách.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</si>
  <si>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</si>
  <si>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</si>
  <si>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</si>
  <si>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</si>
  <si>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</si>
  <si>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</si>
  <si>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</si>
  <si>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</si>
  <si>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</si>
  <si>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</si>
  <si>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</si>
  <si>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Kino LUNA, Český Krumlov - I. etapa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</si>
</sst>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1" fillId="21" borderId="5" applyNumberFormat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20" borderId="11" xfId="0" applyFont="1" applyFill="1" applyBorder="1" applyAlignment="1">
      <alignment horizontal="left"/>
    </xf>
    <xf numFmtId="0" fontId="5" fillId="20" borderId="12" xfId="0" applyFont="1" applyFill="1" applyBorder="1" applyAlignment="1">
      <alignment horizontal="centerContinuous"/>
    </xf>
    <xf numFmtId="0" fontId="6" fillId="20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20" borderId="16" xfId="0" applyNumberFormat="1" applyFont="1" applyFill="1" applyBorder="1" applyAlignment="1">
      <alignment/>
    </xf>
    <xf numFmtId="49" fontId="3" fillId="20" borderId="17" xfId="0" applyNumberFormat="1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20" borderId="21" xfId="0" applyNumberFormat="1" applyFont="1" applyFill="1" applyBorder="1" applyAlignment="1">
      <alignment/>
    </xf>
    <xf numFmtId="49" fontId="3" fillId="20" borderId="22" xfId="0" applyNumberFormat="1" applyFont="1" applyFill="1" applyBorder="1" applyAlignment="1">
      <alignment/>
    </xf>
    <xf numFmtId="0" fontId="3" fillId="20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2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20" borderId="29" xfId="0" applyFont="1" applyFill="1" applyBorder="1" applyAlignment="1">
      <alignment horizontal="left"/>
    </xf>
    <xf numFmtId="0" fontId="3" fillId="20" borderId="30" xfId="0" applyFont="1" applyFill="1" applyBorder="1" applyAlignment="1">
      <alignment horizontal="left"/>
    </xf>
    <xf numFmtId="0" fontId="3" fillId="20" borderId="31" xfId="0" applyFont="1" applyFill="1" applyBorder="1" applyAlignment="1">
      <alignment horizontal="centerContinuous"/>
    </xf>
    <xf numFmtId="0" fontId="4" fillId="20" borderId="30" xfId="0" applyFont="1" applyFill="1" applyBorder="1" applyAlignment="1">
      <alignment horizontal="centerContinuous"/>
    </xf>
    <xf numFmtId="0" fontId="3" fillId="20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20" borderId="11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20" borderId="37" xfId="0" applyFont="1" applyFill="1" applyBorder="1" applyAlignment="1">
      <alignment/>
    </xf>
    <xf numFmtId="0" fontId="7" fillId="20" borderId="38" xfId="0" applyFont="1" applyFill="1" applyBorder="1" applyAlignment="1">
      <alignment/>
    </xf>
    <xf numFmtId="0" fontId="7" fillId="20" borderId="3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49" xfId="55" applyFont="1" applyBorder="1">
      <alignment/>
      <protection/>
    </xf>
    <xf numFmtId="0" fontId="3" fillId="0" borderId="49" xfId="55" applyFont="1" applyBorder="1">
      <alignment/>
      <protection/>
    </xf>
    <xf numFmtId="0" fontId="3" fillId="0" borderId="49" xfId="55" applyFont="1" applyBorder="1" applyAlignment="1">
      <alignment horizontal="right"/>
      <protection/>
    </xf>
    <xf numFmtId="0" fontId="3" fillId="0" borderId="50" xfId="55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55" applyFont="1" applyBorder="1">
      <alignment/>
      <protection/>
    </xf>
    <xf numFmtId="0" fontId="3" fillId="0" borderId="52" xfId="55" applyFont="1" applyBorder="1">
      <alignment/>
      <protection/>
    </xf>
    <xf numFmtId="0" fontId="3" fillId="0" borderId="52" xfId="55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0" borderId="29" xfId="0" applyNumberFormat="1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0" fontId="4" fillId="20" borderId="31" xfId="0" applyFont="1" applyFill="1" applyBorder="1" applyAlignment="1">
      <alignment horizontal="center"/>
    </xf>
    <xf numFmtId="0" fontId="4" fillId="20" borderId="53" xfId="0" applyFont="1" applyFill="1" applyBorder="1" applyAlignment="1">
      <alignment horizontal="center"/>
    </xf>
    <xf numFmtId="0" fontId="4" fillId="20" borderId="54" xfId="0" applyFont="1" applyFill="1" applyBorder="1" applyAlignment="1">
      <alignment horizontal="center"/>
    </xf>
    <xf numFmtId="0" fontId="4" fillId="20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20" borderId="29" xfId="0" applyFont="1" applyFill="1" applyBorder="1" applyAlignment="1">
      <alignment/>
    </xf>
    <xf numFmtId="0" fontId="4" fillId="20" borderId="30" xfId="0" applyFont="1" applyFill="1" applyBorder="1" applyAlignment="1">
      <alignment/>
    </xf>
    <xf numFmtId="3" fontId="4" fillId="20" borderId="31" xfId="0" applyNumberFormat="1" applyFont="1" applyFill="1" applyBorder="1" applyAlignment="1">
      <alignment/>
    </xf>
    <xf numFmtId="3" fontId="4" fillId="20" borderId="53" xfId="0" applyNumberFormat="1" applyFont="1" applyFill="1" applyBorder="1" applyAlignment="1">
      <alignment/>
    </xf>
    <xf numFmtId="3" fontId="4" fillId="20" borderId="54" xfId="0" applyNumberFormat="1" applyFont="1" applyFill="1" applyBorder="1" applyAlignment="1">
      <alignment/>
    </xf>
    <xf numFmtId="3" fontId="4" fillId="20" borderId="5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20" borderId="41" xfId="0" applyFont="1" applyFill="1" applyBorder="1" applyAlignment="1">
      <alignment/>
    </xf>
    <xf numFmtId="0" fontId="4" fillId="20" borderId="56" xfId="0" applyFont="1" applyFill="1" applyBorder="1" applyAlignment="1">
      <alignment horizontal="right"/>
    </xf>
    <xf numFmtId="0" fontId="4" fillId="20" borderId="13" xfId="0" applyFont="1" applyFill="1" applyBorder="1" applyAlignment="1">
      <alignment horizontal="right"/>
    </xf>
    <xf numFmtId="0" fontId="4" fillId="20" borderId="12" xfId="0" applyFont="1" applyFill="1" applyBorder="1" applyAlignment="1">
      <alignment horizontal="center"/>
    </xf>
    <xf numFmtId="4" fontId="6" fillId="20" borderId="13" xfId="0" applyNumberFormat="1" applyFont="1" applyFill="1" applyBorder="1" applyAlignment="1">
      <alignment horizontal="right"/>
    </xf>
    <xf numFmtId="4" fontId="6" fillId="20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20" borderId="37" xfId="0" applyFont="1" applyFill="1" applyBorder="1" applyAlignment="1">
      <alignment/>
    </xf>
    <xf numFmtId="0" fontId="4" fillId="20" borderId="38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4" fontId="3" fillId="20" borderId="5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/>
    </xf>
    <xf numFmtId="4" fontId="3" fillId="20" borderId="3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55" applyFont="1">
      <alignment/>
      <protection/>
    </xf>
    <xf numFmtId="0" fontId="10" fillId="0" borderId="0" xfId="55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11" fillId="0" borderId="0" xfId="55" applyFont="1" applyAlignment="1">
      <alignment horizontal="right"/>
      <protection/>
    </xf>
    <xf numFmtId="0" fontId="5" fillId="0" borderId="50" xfId="55" applyFont="1" applyBorder="1" applyAlignment="1">
      <alignment horizontal="right"/>
      <protection/>
    </xf>
    <xf numFmtId="0" fontId="3" fillId="0" borderId="49" xfId="55" applyFont="1" applyBorder="1" applyAlignment="1">
      <alignment horizontal="left"/>
      <protection/>
    </xf>
    <xf numFmtId="0" fontId="3" fillId="0" borderId="51" xfId="55" applyFont="1" applyBorder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/>
      <protection/>
    </xf>
    <xf numFmtId="49" fontId="5" fillId="20" borderId="19" xfId="55" applyNumberFormat="1" applyFont="1" applyFill="1" applyBorder="1">
      <alignment/>
      <protection/>
    </xf>
    <xf numFmtId="0" fontId="5" fillId="20" borderId="17" xfId="55" applyFont="1" applyFill="1" applyBorder="1" applyAlignment="1">
      <alignment horizontal="center"/>
      <protection/>
    </xf>
    <xf numFmtId="0" fontId="5" fillId="20" borderId="17" xfId="55" applyNumberFormat="1" applyFont="1" applyFill="1" applyBorder="1" applyAlignment="1">
      <alignment horizontal="center"/>
      <protection/>
    </xf>
    <xf numFmtId="0" fontId="5" fillId="20" borderId="19" xfId="55" applyFont="1" applyFill="1" applyBorder="1" applyAlignment="1">
      <alignment horizontal="center"/>
      <protection/>
    </xf>
    <xf numFmtId="0" fontId="8" fillId="20" borderId="19" xfId="55" applyFont="1" applyFill="1" applyBorder="1" applyAlignment="1">
      <alignment horizontal="center" wrapText="1"/>
      <protection/>
    </xf>
    <xf numFmtId="0" fontId="4" fillId="0" borderId="58" xfId="55" applyFont="1" applyBorder="1" applyAlignment="1">
      <alignment horizontal="center"/>
      <protection/>
    </xf>
    <xf numFmtId="49" fontId="4" fillId="0" borderId="58" xfId="55" applyNumberFormat="1" applyFont="1" applyBorder="1" applyAlignment="1">
      <alignment horizontal="left"/>
      <protection/>
    </xf>
    <xf numFmtId="0" fontId="4" fillId="0" borderId="59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3" fillId="0" borderId="18" xfId="55" applyNumberFormat="1" applyFont="1" applyBorder="1" applyAlignment="1">
      <alignment horizontal="right"/>
      <protection/>
    </xf>
    <xf numFmtId="0" fontId="3" fillId="0" borderId="18" xfId="55" applyNumberFormat="1" applyFont="1" applyBorder="1">
      <alignment/>
      <protection/>
    </xf>
    <xf numFmtId="0" fontId="8" fillId="0" borderId="18" xfId="55" applyNumberFormat="1" applyFont="1" applyBorder="1">
      <alignment/>
      <protection/>
    </xf>
    <xf numFmtId="0" fontId="8" fillId="0" borderId="17" xfId="55" applyNumberFormat="1" applyFont="1" applyBorder="1">
      <alignment/>
      <protection/>
    </xf>
    <xf numFmtId="0" fontId="12" fillId="0" borderId="0" xfId="55" applyFont="1">
      <alignment/>
      <protection/>
    </xf>
    <xf numFmtId="0" fontId="8" fillId="0" borderId="60" xfId="55" applyFont="1" applyBorder="1" applyAlignment="1">
      <alignment horizontal="center" vertical="top"/>
      <protection/>
    </xf>
    <xf numFmtId="49" fontId="8" fillId="0" borderId="60" xfId="55" applyNumberFormat="1" applyFont="1" applyBorder="1" applyAlignment="1">
      <alignment horizontal="left" vertical="top"/>
      <protection/>
    </xf>
    <xf numFmtId="0" fontId="8" fillId="0" borderId="60" xfId="55" applyFont="1" applyBorder="1" applyAlignment="1">
      <alignment vertical="top" wrapText="1"/>
      <protection/>
    </xf>
    <xf numFmtId="49" fontId="8" fillId="0" borderId="60" xfId="55" applyNumberFormat="1" applyFont="1" applyBorder="1" applyAlignment="1">
      <alignment horizontal="center" shrinkToFit="1"/>
      <protection/>
    </xf>
    <xf numFmtId="4" fontId="8" fillId="0" borderId="60" xfId="55" applyNumberFormat="1" applyFont="1" applyBorder="1" applyAlignment="1">
      <alignment horizontal="right"/>
      <protection/>
    </xf>
    <xf numFmtId="167" fontId="8" fillId="0" borderId="60" xfId="55" applyNumberFormat="1" applyFont="1" applyBorder="1">
      <alignment/>
      <protection/>
    </xf>
    <xf numFmtId="0" fontId="5" fillId="0" borderId="58" xfId="55" applyFont="1" applyBorder="1" applyAlignment="1">
      <alignment horizontal="center"/>
      <protection/>
    </xf>
    <xf numFmtId="49" fontId="5" fillId="0" borderId="58" xfId="55" applyNumberFormat="1" applyFont="1" applyBorder="1" applyAlignment="1">
      <alignment horizontal="left"/>
      <protection/>
    </xf>
    <xf numFmtId="0" fontId="13" fillId="0" borderId="0" xfId="55" applyFont="1" applyAlignment="1">
      <alignment wrapText="1"/>
      <protection/>
    </xf>
    <xf numFmtId="4" fontId="14" fillId="24" borderId="61" xfId="55" applyNumberFormat="1" applyFont="1" applyFill="1" applyBorder="1" applyAlignment="1">
      <alignment horizontal="right" wrapText="1"/>
      <protection/>
    </xf>
    <xf numFmtId="0" fontId="14" fillId="24" borderId="42" xfId="55" applyFont="1" applyFill="1" applyBorder="1" applyAlignment="1">
      <alignment horizontal="left" wrapText="1"/>
      <protection/>
    </xf>
    <xf numFmtId="0" fontId="14" fillId="0" borderId="0" xfId="0" applyFont="1" applyBorder="1" applyAlignment="1">
      <alignment horizontal="right"/>
    </xf>
    <xf numFmtId="0" fontId="3" fillId="0" borderId="0" xfId="55" applyFont="1" applyBorder="1">
      <alignment/>
      <protection/>
    </xf>
    <xf numFmtId="0" fontId="3" fillId="0" borderId="22" xfId="55" applyFont="1" applyBorder="1">
      <alignment/>
      <protection/>
    </xf>
    <xf numFmtId="0" fontId="3" fillId="20" borderId="19" xfId="55" applyFont="1" applyFill="1" applyBorder="1" applyAlignment="1">
      <alignment horizontal="center"/>
      <protection/>
    </xf>
    <xf numFmtId="49" fontId="16" fillId="20" borderId="19" xfId="55" applyNumberFormat="1" applyFont="1" applyFill="1" applyBorder="1" applyAlignment="1">
      <alignment horizontal="left"/>
      <protection/>
    </xf>
    <xf numFmtId="0" fontId="16" fillId="20" borderId="59" xfId="55" applyFont="1" applyFill="1" applyBorder="1">
      <alignment/>
      <protection/>
    </xf>
    <xf numFmtId="0" fontId="3" fillId="20" borderId="18" xfId="55" applyFont="1" applyFill="1" applyBorder="1" applyAlignment="1">
      <alignment horizontal="center"/>
      <protection/>
    </xf>
    <xf numFmtId="4" fontId="3" fillId="20" borderId="18" xfId="55" applyNumberFormat="1" applyFont="1" applyFill="1" applyBorder="1" applyAlignment="1">
      <alignment horizontal="right"/>
      <protection/>
    </xf>
    <xf numFmtId="4" fontId="3" fillId="20" borderId="17" xfId="55" applyNumberFormat="1" applyFont="1" applyFill="1" applyBorder="1" applyAlignment="1">
      <alignment horizontal="right"/>
      <protection/>
    </xf>
    <xf numFmtId="4" fontId="4" fillId="20" borderId="19" xfId="55" applyNumberFormat="1" applyFont="1" applyFill="1" applyBorder="1">
      <alignment/>
      <protection/>
    </xf>
    <xf numFmtId="0" fontId="17" fillId="20" borderId="19" xfId="55" applyFont="1" applyFill="1" applyBorder="1">
      <alignment/>
      <protection/>
    </xf>
    <xf numFmtId="167" fontId="17" fillId="20" borderId="19" xfId="55" applyNumberFormat="1" applyFont="1" applyFill="1" applyBorder="1">
      <alignment/>
      <protection/>
    </xf>
    <xf numFmtId="3" fontId="3" fillId="0" borderId="0" xfId="55" applyNumberFormat="1" applyFont="1">
      <alignment/>
      <protection/>
    </xf>
    <xf numFmtId="0" fontId="18" fillId="0" borderId="0" xfId="55" applyFont="1" applyAlignment="1">
      <alignment/>
      <protection/>
    </xf>
    <xf numFmtId="0" fontId="19" fillId="0" borderId="0" xfId="55" applyFont="1" applyBorder="1">
      <alignment/>
      <protection/>
    </xf>
    <xf numFmtId="3" fontId="19" fillId="0" borderId="0" xfId="55" applyNumberFormat="1" applyFont="1" applyBorder="1" applyAlignment="1">
      <alignment horizontal="right"/>
      <protection/>
    </xf>
    <xf numFmtId="4" fontId="19" fillId="0" borderId="0" xfId="55" applyNumberFormat="1" applyFont="1" applyBorder="1">
      <alignment/>
      <protection/>
    </xf>
    <xf numFmtId="0" fontId="18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14" fontId="3" fillId="0" borderId="22" xfId="0" applyNumberFormat="1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21" borderId="18" xfId="0" applyFont="1" applyFill="1" applyBorder="1" applyAlignment="1">
      <alignment/>
    </xf>
    <xf numFmtId="0" fontId="5" fillId="0" borderId="5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20" borderId="63" xfId="0" applyNumberFormat="1" applyFont="1" applyFill="1" applyBorder="1" applyAlignment="1">
      <alignment horizontal="right" indent="2"/>
    </xf>
    <xf numFmtId="166" fontId="7" fillId="20" borderId="57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64" xfId="55" applyFont="1" applyBorder="1" applyAlignment="1">
      <alignment horizontal="center"/>
      <protection/>
    </xf>
    <xf numFmtId="0" fontId="3" fillId="0" borderId="65" xfId="55" applyFont="1" applyBorder="1" applyAlignment="1">
      <alignment horizontal="center"/>
      <protection/>
    </xf>
    <xf numFmtId="0" fontId="3" fillId="0" borderId="66" xfId="55" applyFont="1" applyBorder="1" applyAlignment="1">
      <alignment horizontal="center"/>
      <protection/>
    </xf>
    <xf numFmtId="0" fontId="3" fillId="0" borderId="67" xfId="55" applyFont="1" applyBorder="1" applyAlignment="1">
      <alignment horizontal="center"/>
      <protection/>
    </xf>
    <xf numFmtId="0" fontId="3" fillId="0" borderId="68" xfId="55" applyFont="1" applyBorder="1" applyAlignment="1">
      <alignment horizontal="left"/>
      <protection/>
    </xf>
    <xf numFmtId="0" fontId="3" fillId="0" borderId="52" xfId="55" applyFont="1" applyBorder="1" applyAlignment="1">
      <alignment horizontal="left"/>
      <protection/>
    </xf>
    <xf numFmtId="0" fontId="3" fillId="0" borderId="69" xfId="55" applyFont="1" applyBorder="1" applyAlignment="1">
      <alignment horizontal="left"/>
      <protection/>
    </xf>
    <xf numFmtId="3" fontId="4" fillId="20" borderId="38" xfId="0" applyNumberFormat="1" applyFont="1" applyFill="1" applyBorder="1" applyAlignment="1">
      <alignment horizontal="right"/>
    </xf>
    <xf numFmtId="3" fontId="4" fillId="20" borderId="57" xfId="0" applyNumberFormat="1" applyFont="1" applyFill="1" applyBorder="1" applyAlignment="1">
      <alignment horizontal="right"/>
    </xf>
    <xf numFmtId="49" fontId="14" fillId="24" borderId="70" xfId="55" applyNumberFormat="1" applyFont="1" applyFill="1" applyBorder="1" applyAlignment="1">
      <alignment horizontal="left" wrapText="1"/>
      <protection/>
    </xf>
    <xf numFmtId="49" fontId="15" fillId="0" borderId="71" xfId="0" applyNumberFormat="1" applyFont="1" applyBorder="1" applyAlignment="1">
      <alignment horizontal="left" wrapText="1"/>
    </xf>
    <xf numFmtId="0" fontId="9" fillId="0" borderId="0" xfId="55" applyFont="1" applyAlignment="1">
      <alignment horizontal="center"/>
      <protection/>
    </xf>
    <xf numFmtId="49" fontId="3" fillId="0" borderId="66" xfId="55" applyNumberFormat="1" applyFont="1" applyBorder="1" applyAlignment="1">
      <alignment horizontal="center"/>
      <protection/>
    </xf>
    <xf numFmtId="0" fontId="3" fillId="0" borderId="68" xfId="55" applyFont="1" applyBorder="1" applyAlignment="1">
      <alignment horizontal="center" shrinkToFit="1"/>
      <protection/>
    </xf>
    <xf numFmtId="0" fontId="3" fillId="0" borderId="52" xfId="55" applyFont="1" applyBorder="1" applyAlignment="1">
      <alignment horizontal="center" shrinkToFit="1"/>
      <protection/>
    </xf>
    <xf numFmtId="0" fontId="3" fillId="0" borderId="69" xfId="55" applyFont="1" applyBorder="1" applyAlignment="1">
      <alignment horizontal="center" shrinkToFit="1"/>
      <protection/>
    </xf>
    <xf numFmtId="4" fontId="8" fillId="0" borderId="60" xfId="55" applyNumberFormat="1" applyFont="1" applyBorder="1" applyAlignment="1">
      <alignment horizontal="right" vertical="center"/>
      <protection/>
    </xf>
    <xf numFmtId="167" fontId="8" fillId="0" borderId="60" xfId="55" applyNumberFormat="1" applyFont="1" applyBorder="1" applyAlignment="1">
      <alignment horizontal="right" vertical="center"/>
      <protection/>
    </xf>
    <xf numFmtId="4" fontId="14" fillId="24" borderId="61" xfId="55" applyNumberFormat="1" applyFont="1" applyFill="1" applyBorder="1" applyAlignment="1">
      <alignment horizontal="right" vertical="center" wrapText="1"/>
      <protection/>
    </xf>
    <xf numFmtId="0" fontId="14" fillId="24" borderId="42" xfId="55" applyFont="1" applyFill="1" applyBorder="1" applyAlignment="1">
      <alignment horizontal="right" vertical="center" wrapText="1"/>
      <protection/>
    </xf>
    <xf numFmtId="0" fontId="14" fillId="0" borderId="0" xfId="0" applyFont="1" applyBorder="1" applyAlignment="1">
      <alignment horizontal="right" vertical="center"/>
    </xf>
    <xf numFmtId="0" fontId="3" fillId="0" borderId="0" xfId="55" applyFont="1" applyBorder="1" applyAlignment="1">
      <alignment horizontal="right" vertical="center"/>
      <protection/>
    </xf>
    <xf numFmtId="0" fontId="3" fillId="0" borderId="22" xfId="55" applyFont="1" applyBorder="1" applyAlignment="1">
      <alignment horizontal="right" vertical="center"/>
      <protection/>
    </xf>
    <xf numFmtId="0" fontId="4" fillId="0" borderId="72" xfId="55" applyFont="1" applyBorder="1" applyAlignment="1">
      <alignment horizontal="center"/>
      <protection/>
    </xf>
    <xf numFmtId="49" fontId="4" fillId="0" borderId="72" xfId="55" applyNumberFormat="1" applyFont="1" applyBorder="1" applyAlignment="1">
      <alignment horizontal="left"/>
      <protection/>
    </xf>
    <xf numFmtId="0" fontId="4" fillId="0" borderId="73" xfId="55" applyFont="1" applyBorder="1">
      <alignment/>
      <protection/>
    </xf>
    <xf numFmtId="0" fontId="3" fillId="0" borderId="74" xfId="55" applyFont="1" applyBorder="1" applyAlignment="1">
      <alignment horizontal="center"/>
      <protection/>
    </xf>
    <xf numFmtId="0" fontId="3" fillId="0" borderId="74" xfId="55" applyNumberFormat="1" applyFont="1" applyBorder="1" applyAlignment="1">
      <alignment horizontal="right"/>
      <protection/>
    </xf>
    <xf numFmtId="0" fontId="3" fillId="0" borderId="74" xfId="55" applyNumberFormat="1" applyFont="1" applyBorder="1">
      <alignment/>
      <protection/>
    </xf>
    <xf numFmtId="0" fontId="8" fillId="0" borderId="74" xfId="55" applyNumberFormat="1" applyFont="1" applyBorder="1">
      <alignment/>
      <protection/>
    </xf>
    <xf numFmtId="0" fontId="8" fillId="0" borderId="75" xfId="55" applyNumberFormat="1" applyFont="1" applyBorder="1">
      <alignment/>
      <protection/>
    </xf>
    <xf numFmtId="0" fontId="8" fillId="22" borderId="19" xfId="55" applyFont="1" applyFill="1" applyBorder="1" applyAlignment="1">
      <alignment horizontal="center" wrapText="1"/>
      <protection/>
    </xf>
    <xf numFmtId="49" fontId="8" fillId="22" borderId="19" xfId="55" applyNumberFormat="1" applyFont="1" applyFill="1" applyBorder="1">
      <alignment/>
      <protection/>
    </xf>
    <xf numFmtId="0" fontId="8" fillId="22" borderId="19" xfId="55" applyFont="1" applyFill="1" applyBorder="1" applyAlignment="1">
      <alignment horizontal="center"/>
      <protection/>
    </xf>
    <xf numFmtId="0" fontId="8" fillId="22" borderId="19" xfId="55" applyNumberFormat="1" applyFont="1" applyFill="1" applyBorder="1" applyAlignment="1">
      <alignment horizontal="center"/>
      <protection/>
    </xf>
    <xf numFmtId="0" fontId="8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 t="str">
        <f>Rekapitulace!H1</f>
        <v>38/2012</v>
      </c>
      <c r="D2" s="6" t="str">
        <f>Rekapitulace!G2</f>
        <v>Položkový rozpočet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234</v>
      </c>
      <c r="D4" s="11"/>
      <c r="E4" s="10"/>
      <c r="F4" s="12" t="s">
        <v>3</v>
      </c>
      <c r="G4" s="15"/>
    </row>
    <row r="5" spans="1:7" ht="12.75" customHeight="1">
      <c r="A5" s="16" t="s">
        <v>78</v>
      </c>
      <c r="B5" s="17"/>
      <c r="C5" s="204" t="str">
        <f>C4</f>
        <v>Kino LUNA, Český Krumlov - I. etapa</v>
      </c>
      <c r="D5" s="18"/>
      <c r="E5" s="19"/>
      <c r="F5" s="12" t="s">
        <v>5</v>
      </c>
      <c r="G5" s="13"/>
    </row>
    <row r="6" spans="1:15" ht="12.75" customHeight="1">
      <c r="A6" s="14" t="s">
        <v>6</v>
      </c>
      <c r="B6" s="10"/>
      <c r="C6" s="11" t="s">
        <v>218</v>
      </c>
      <c r="D6" s="11"/>
      <c r="E6" s="10"/>
      <c r="F6" s="20" t="s">
        <v>7</v>
      </c>
      <c r="G6" s="21"/>
      <c r="O6" s="22"/>
    </row>
    <row r="7" spans="1:7" ht="12.75" customHeight="1">
      <c r="A7" s="23" t="s">
        <v>215</v>
      </c>
      <c r="B7" s="24"/>
      <c r="C7" s="204" t="s">
        <v>218</v>
      </c>
      <c r="D7" s="25"/>
      <c r="E7" s="25"/>
      <c r="F7" s="26" t="s">
        <v>8</v>
      </c>
      <c r="G7" s="21">
        <f>IF(PocetMJ=0,,ROUND((F30+F32)/PocetMJ,1))</f>
        <v>0</v>
      </c>
    </row>
    <row r="8" spans="1:9" ht="12.75">
      <c r="A8" s="27" t="s">
        <v>9</v>
      </c>
      <c r="B8" s="12"/>
      <c r="C8" s="208" t="s">
        <v>214</v>
      </c>
      <c r="D8" s="208"/>
      <c r="E8" s="205"/>
      <c r="F8" s="28" t="s">
        <v>10</v>
      </c>
      <c r="G8" s="29"/>
      <c r="H8" s="30"/>
      <c r="I8" s="31"/>
    </row>
    <row r="9" spans="1:8" ht="12.75">
      <c r="A9" s="27" t="s">
        <v>11</v>
      </c>
      <c r="B9" s="12"/>
      <c r="C9" s="208" t="str">
        <f>Projektant</f>
        <v>Tomáš Novák</v>
      </c>
      <c r="D9" s="208"/>
      <c r="E9" s="205"/>
      <c r="F9" s="12"/>
      <c r="G9" s="32"/>
      <c r="H9" s="33"/>
    </row>
    <row r="10" spans="1:8" ht="12.75">
      <c r="A10" s="27" t="s">
        <v>12</v>
      </c>
      <c r="B10" s="12"/>
      <c r="C10" s="208" t="s">
        <v>216</v>
      </c>
      <c r="D10" s="208"/>
      <c r="E10" s="208"/>
      <c r="F10" s="34"/>
      <c r="G10" s="35"/>
      <c r="H10" s="36"/>
    </row>
    <row r="11" spans="1:57" ht="13.5" customHeight="1">
      <c r="A11" s="27" t="s">
        <v>13</v>
      </c>
      <c r="B11" s="12"/>
      <c r="C11" s="208" t="s">
        <v>213</v>
      </c>
      <c r="D11" s="208"/>
      <c r="E11" s="208"/>
      <c r="F11" s="37" t="s">
        <v>14</v>
      </c>
      <c r="G11" s="38" t="s">
        <v>215</v>
      </c>
      <c r="H11" s="33"/>
      <c r="BA11" s="39"/>
      <c r="BB11" s="39"/>
      <c r="BC11" s="39"/>
      <c r="BD11" s="39"/>
      <c r="BE11" s="39"/>
    </row>
    <row r="12" spans="1:8" ht="12.75" customHeight="1">
      <c r="A12" s="40" t="s">
        <v>15</v>
      </c>
      <c r="B12" s="10"/>
      <c r="C12" s="205" t="s">
        <v>217</v>
      </c>
      <c r="D12" s="206"/>
      <c r="E12" s="207"/>
      <c r="F12" s="41" t="s">
        <v>16</v>
      </c>
      <c r="G12" s="42">
        <v>5</v>
      </c>
      <c r="H12" s="33"/>
    </row>
    <row r="13" spans="1:8" ht="28.5" customHeight="1" thickBot="1">
      <c r="A13" s="43" t="s">
        <v>17</v>
      </c>
      <c r="B13" s="44"/>
      <c r="C13" s="44"/>
      <c r="D13" s="44"/>
      <c r="E13" s="45"/>
      <c r="F13" s="45"/>
      <c r="G13" s="46"/>
      <c r="H13" s="33"/>
    </row>
    <row r="14" spans="1:7" ht="17.25" customHeight="1" thickBot="1">
      <c r="A14" s="47" t="s">
        <v>18</v>
      </c>
      <c r="B14" s="48"/>
      <c r="C14" s="49"/>
      <c r="D14" s="50" t="s">
        <v>19</v>
      </c>
      <c r="E14" s="51"/>
      <c r="F14" s="51"/>
      <c r="G14" s="49"/>
    </row>
    <row r="15" spans="1:7" ht="15.75" customHeight="1">
      <c r="A15" s="52"/>
      <c r="B15" s="53" t="s">
        <v>20</v>
      </c>
      <c r="C15" s="54">
        <f>HSV</f>
        <v>0</v>
      </c>
      <c r="D15" s="55" t="str">
        <f>Rekapitulace!A19</f>
        <v>VRN</v>
      </c>
      <c r="E15" s="56"/>
      <c r="F15" s="57"/>
      <c r="G15" s="54">
        <f>Rekapitulace!I19</f>
        <v>0</v>
      </c>
    </row>
    <row r="16" spans="1:7" ht="15.75" customHeight="1">
      <c r="A16" s="52" t="s">
        <v>21</v>
      </c>
      <c r="B16" s="53" t="s">
        <v>22</v>
      </c>
      <c r="C16" s="54">
        <f>PSV</f>
        <v>0</v>
      </c>
      <c r="D16" s="9"/>
      <c r="E16" s="58"/>
      <c r="F16" s="59"/>
      <c r="G16" s="54"/>
    </row>
    <row r="17" spans="1:7" ht="15.75" customHeight="1">
      <c r="A17" s="52" t="s">
        <v>23</v>
      </c>
      <c r="B17" s="53" t="s">
        <v>24</v>
      </c>
      <c r="C17" s="54">
        <f>Mont</f>
        <v>0</v>
      </c>
      <c r="D17" s="9"/>
      <c r="E17" s="58"/>
      <c r="F17" s="59"/>
      <c r="G17" s="54"/>
    </row>
    <row r="18" spans="1:7" ht="15.75" customHeight="1">
      <c r="A18" s="60" t="s">
        <v>25</v>
      </c>
      <c r="B18" s="61" t="s">
        <v>26</v>
      </c>
      <c r="C18" s="54">
        <f>Dodavka</f>
        <v>0</v>
      </c>
      <c r="D18" s="9"/>
      <c r="E18" s="58"/>
      <c r="F18" s="59"/>
      <c r="G18" s="54"/>
    </row>
    <row r="19" spans="1:7" ht="15.75" customHeight="1">
      <c r="A19" s="62" t="s">
        <v>27</v>
      </c>
      <c r="B19" s="53"/>
      <c r="C19" s="54">
        <f>SUM(C15:C18)</f>
        <v>0</v>
      </c>
      <c r="D19" s="9"/>
      <c r="E19" s="58"/>
      <c r="F19" s="59"/>
      <c r="G19" s="54"/>
    </row>
    <row r="20" spans="1:7" ht="15.75" customHeight="1">
      <c r="A20" s="62"/>
      <c r="B20" s="53"/>
      <c r="C20" s="54"/>
      <c r="D20" s="9"/>
      <c r="E20" s="58"/>
      <c r="F20" s="59"/>
      <c r="G20" s="54"/>
    </row>
    <row r="21" spans="1:7" ht="15.75" customHeight="1">
      <c r="A21" s="62" t="s">
        <v>28</v>
      </c>
      <c r="B21" s="53"/>
      <c r="C21" s="54">
        <f>HZS</f>
        <v>0</v>
      </c>
      <c r="D21" s="9"/>
      <c r="E21" s="58"/>
      <c r="F21" s="59"/>
      <c r="G21" s="54"/>
    </row>
    <row r="22" spans="1:7" ht="15.75" customHeight="1">
      <c r="A22" s="63" t="s">
        <v>29</v>
      </c>
      <c r="B22" s="33"/>
      <c r="C22" s="54">
        <f>C19+C21</f>
        <v>0</v>
      </c>
      <c r="D22" s="9" t="s">
        <v>30</v>
      </c>
      <c r="E22" s="58"/>
      <c r="F22" s="59"/>
      <c r="G22" s="54">
        <f>G23-SUM(G15:G21)</f>
        <v>0</v>
      </c>
    </row>
    <row r="23" spans="1:7" ht="15.75" customHeight="1" thickBot="1">
      <c r="A23" s="209" t="s">
        <v>31</v>
      </c>
      <c r="B23" s="210"/>
      <c r="C23" s="64">
        <f>C22+G23</f>
        <v>0</v>
      </c>
      <c r="D23" s="65" t="s">
        <v>32</v>
      </c>
      <c r="E23" s="66"/>
      <c r="F23" s="67"/>
      <c r="G23" s="54">
        <f>VRN</f>
        <v>0</v>
      </c>
    </row>
    <row r="24" spans="1:7" ht="12.75">
      <c r="A24" s="68" t="s">
        <v>33</v>
      </c>
      <c r="B24" s="69"/>
      <c r="C24" s="70"/>
      <c r="D24" s="69" t="s">
        <v>34</v>
      </c>
      <c r="E24" s="69"/>
      <c r="F24" s="71" t="s">
        <v>35</v>
      </c>
      <c r="G24" s="72"/>
    </row>
    <row r="25" spans="1:7" ht="12.75">
      <c r="A25" s="63" t="s">
        <v>36</v>
      </c>
      <c r="B25" s="33"/>
      <c r="C25" s="73" t="s">
        <v>214</v>
      </c>
      <c r="D25" s="33" t="s">
        <v>36</v>
      </c>
      <c r="F25" s="74" t="s">
        <v>36</v>
      </c>
      <c r="G25" s="75"/>
    </row>
    <row r="26" spans="1:7" ht="37.5" customHeight="1">
      <c r="A26" s="63" t="s">
        <v>37</v>
      </c>
      <c r="B26" s="76"/>
      <c r="C26" s="200">
        <v>41403</v>
      </c>
      <c r="D26" s="33" t="s">
        <v>37</v>
      </c>
      <c r="F26" s="74" t="s">
        <v>37</v>
      </c>
      <c r="G26" s="75"/>
    </row>
    <row r="27" spans="1:7" ht="12.75">
      <c r="A27" s="63"/>
      <c r="B27" s="77"/>
      <c r="C27" s="73"/>
      <c r="D27" s="33"/>
      <c r="F27" s="74"/>
      <c r="G27" s="75"/>
    </row>
    <row r="28" spans="1:7" ht="12.75">
      <c r="A28" s="63" t="s">
        <v>38</v>
      </c>
      <c r="B28" s="33"/>
      <c r="C28" s="73"/>
      <c r="D28" s="74" t="s">
        <v>39</v>
      </c>
      <c r="E28" s="73"/>
      <c r="F28" s="78" t="s">
        <v>39</v>
      </c>
      <c r="G28" s="75"/>
    </row>
    <row r="29" spans="1:7" ht="69" customHeight="1">
      <c r="A29" s="63"/>
      <c r="B29" s="33"/>
      <c r="C29" s="79"/>
      <c r="D29" s="80"/>
      <c r="E29" s="79"/>
      <c r="F29" s="33"/>
      <c r="G29" s="75"/>
    </row>
    <row r="30" spans="1:7" ht="12.75">
      <c r="A30" s="81" t="s">
        <v>40</v>
      </c>
      <c r="B30" s="82"/>
      <c r="C30" s="83">
        <v>21</v>
      </c>
      <c r="D30" s="82" t="s">
        <v>41</v>
      </c>
      <c r="E30" s="84"/>
      <c r="F30" s="213">
        <f>C23-F32</f>
        <v>0</v>
      </c>
      <c r="G30" s="214"/>
    </row>
    <row r="31" spans="1:7" ht="12.75">
      <c r="A31" s="81" t="s">
        <v>42</v>
      </c>
      <c r="B31" s="82"/>
      <c r="C31" s="83">
        <f>SazbaDPH1</f>
        <v>21</v>
      </c>
      <c r="D31" s="82" t="s">
        <v>43</v>
      </c>
      <c r="E31" s="84"/>
      <c r="F31" s="213">
        <f>ROUND(PRODUCT(F30,C31/100),0)</f>
        <v>0</v>
      </c>
      <c r="G31" s="214"/>
    </row>
    <row r="32" spans="1:7" ht="12.75">
      <c r="A32" s="81" t="s">
        <v>40</v>
      </c>
      <c r="B32" s="82"/>
      <c r="C32" s="83">
        <v>0</v>
      </c>
      <c r="D32" s="82" t="s">
        <v>43</v>
      </c>
      <c r="E32" s="84"/>
      <c r="F32" s="213">
        <v>0</v>
      </c>
      <c r="G32" s="214"/>
    </row>
    <row r="33" spans="1:7" ht="12.75">
      <c r="A33" s="81" t="s">
        <v>42</v>
      </c>
      <c r="B33" s="85"/>
      <c r="C33" s="86">
        <f>SazbaDPH2</f>
        <v>0</v>
      </c>
      <c r="D33" s="82" t="s">
        <v>43</v>
      </c>
      <c r="E33" s="59"/>
      <c r="F33" s="213">
        <f>ROUND(PRODUCT(F32,C33/100),0)</f>
        <v>0</v>
      </c>
      <c r="G33" s="214"/>
    </row>
    <row r="34" spans="1:7" s="90" customFormat="1" ht="19.5" customHeight="1" thickBot="1">
      <c r="A34" s="87" t="s">
        <v>44</v>
      </c>
      <c r="B34" s="88"/>
      <c r="C34" s="88"/>
      <c r="D34" s="88"/>
      <c r="E34" s="89"/>
      <c r="F34" s="215">
        <f>ROUND(SUM(F30:F33),0)</f>
        <v>0</v>
      </c>
      <c r="G34" s="216"/>
    </row>
    <row r="36" spans="1:8" ht="12.75">
      <c r="A36" s="203" t="s">
        <v>45</v>
      </c>
      <c r="B36" s="203"/>
      <c r="C36" s="91"/>
      <c r="D36" s="91"/>
      <c r="E36" s="91"/>
      <c r="F36" s="91"/>
      <c r="G36" s="91"/>
      <c r="H36" s="3" t="s">
        <v>4</v>
      </c>
    </row>
    <row r="37" spans="1:8" ht="14.25" customHeight="1">
      <c r="A37" s="91"/>
      <c r="B37" s="211" t="s">
        <v>219</v>
      </c>
      <c r="C37" s="211"/>
      <c r="D37" s="211"/>
      <c r="E37" s="211"/>
      <c r="F37" s="211"/>
      <c r="G37" s="211"/>
      <c r="H37" s="3" t="s">
        <v>4</v>
      </c>
    </row>
    <row r="38" spans="1:8" ht="12.75" customHeight="1">
      <c r="A38" s="92"/>
      <c r="B38" s="211"/>
      <c r="C38" s="211"/>
      <c r="D38" s="211"/>
      <c r="E38" s="211"/>
      <c r="F38" s="211"/>
      <c r="G38" s="211"/>
      <c r="H38" s="3" t="s">
        <v>4</v>
      </c>
    </row>
    <row r="39" spans="1:8" ht="12.75" customHeight="1">
      <c r="A39" s="92"/>
      <c r="B39" s="211" t="s">
        <v>220</v>
      </c>
      <c r="C39" s="211"/>
      <c r="D39" s="211"/>
      <c r="E39" s="211"/>
      <c r="F39" s="211"/>
      <c r="G39" s="211"/>
      <c r="H39" s="3" t="s">
        <v>4</v>
      </c>
    </row>
    <row r="40" spans="1:8" ht="12.75">
      <c r="A40" s="92"/>
      <c r="B40" s="211"/>
      <c r="C40" s="211"/>
      <c r="D40" s="211"/>
      <c r="E40" s="211"/>
      <c r="F40" s="211"/>
      <c r="G40" s="211"/>
      <c r="H40" s="3" t="s">
        <v>4</v>
      </c>
    </row>
    <row r="41" spans="1:8" ht="12.75">
      <c r="A41" s="92"/>
      <c r="B41" s="212" t="s">
        <v>222</v>
      </c>
      <c r="C41" s="212"/>
      <c r="D41" s="212"/>
      <c r="E41" s="212"/>
      <c r="F41" s="212"/>
      <c r="G41" s="212"/>
      <c r="H41" s="3" t="s">
        <v>4</v>
      </c>
    </row>
    <row r="42" spans="1:8" ht="12.75">
      <c r="A42" s="92"/>
      <c r="B42" s="212" t="s">
        <v>221</v>
      </c>
      <c r="C42" s="218"/>
      <c r="D42" s="218"/>
      <c r="E42" s="218"/>
      <c r="F42" s="218"/>
      <c r="G42" s="218"/>
      <c r="H42" s="3" t="s">
        <v>4</v>
      </c>
    </row>
    <row r="43" spans="1:8" ht="12.75">
      <c r="A43" s="92"/>
      <c r="B43" s="202"/>
      <c r="C43" s="202"/>
      <c r="D43" s="202"/>
      <c r="E43" s="202"/>
      <c r="F43" s="202"/>
      <c r="G43" s="202"/>
      <c r="H43" s="3" t="s">
        <v>4</v>
      </c>
    </row>
    <row r="44" spans="1:8" ht="12.75">
      <c r="A44" s="92"/>
      <c r="B44" s="202"/>
      <c r="C44" s="202"/>
      <c r="D44" s="202"/>
      <c r="E44" s="202"/>
      <c r="F44" s="202"/>
      <c r="G44" s="202"/>
      <c r="H44" s="3" t="s">
        <v>4</v>
      </c>
    </row>
    <row r="45" spans="1:8" ht="0.75" customHeight="1">
      <c r="A45" s="92"/>
      <c r="B45" s="201"/>
      <c r="C45" s="201"/>
      <c r="D45" s="201"/>
      <c r="E45" s="201"/>
      <c r="F45" s="201"/>
      <c r="G45" s="201"/>
      <c r="H45" s="3" t="s">
        <v>4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sheetProtection/>
  <mergeCells count="25">
    <mergeCell ref="B42:G42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A23:B23"/>
    <mergeCell ref="B37:G38"/>
    <mergeCell ref="B39:G40"/>
    <mergeCell ref="B41:G41"/>
    <mergeCell ref="F30:G30"/>
    <mergeCell ref="F31:G31"/>
    <mergeCell ref="F32:G32"/>
    <mergeCell ref="F33:G33"/>
    <mergeCell ref="F34:G34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19" t="s">
        <v>46</v>
      </c>
      <c r="B1" s="220"/>
      <c r="C1" s="93" t="str">
        <f>CONCATENATE(cislostavby," ",nazevstavby)</f>
        <v>38/2012 UP vým.oken a dveří, úpr.vněj. povr.fas.</v>
      </c>
      <c r="D1" s="94"/>
      <c r="E1" s="95"/>
      <c r="F1" s="94"/>
      <c r="G1" s="96" t="s">
        <v>47</v>
      </c>
      <c r="H1" s="97" t="s">
        <v>215</v>
      </c>
      <c r="I1" s="98"/>
    </row>
    <row r="2" spans="1:9" ht="13.5" thickBot="1">
      <c r="A2" s="221" t="s">
        <v>48</v>
      </c>
      <c r="B2" s="222"/>
      <c r="C2" s="99" t="str">
        <f>CONCATENATE(cisloobjektu," ",nazevobjektu)</f>
        <v>01 Kino LUNA, Český Krumlov - I. etapa</v>
      </c>
      <c r="D2" s="100"/>
      <c r="E2" s="101"/>
      <c r="F2" s="100"/>
      <c r="G2" s="223" t="s">
        <v>79</v>
      </c>
      <c r="H2" s="224"/>
      <c r="I2" s="225"/>
    </row>
    <row r="3" ht="13.5" thickTop="1">
      <c r="F3" s="33"/>
    </row>
    <row r="4" spans="1:9" ht="19.5" customHeight="1">
      <c r="A4" s="102" t="s">
        <v>49</v>
      </c>
      <c r="B4" s="103"/>
      <c r="C4" s="103"/>
      <c r="D4" s="103"/>
      <c r="E4" s="104"/>
      <c r="F4" s="103"/>
      <c r="G4" s="103"/>
      <c r="H4" s="103"/>
      <c r="I4" s="103"/>
    </row>
    <row r="5" ht="13.5" thickBot="1"/>
    <row r="6" spans="1:9" s="33" customFormat="1" ht="13.5" thickBot="1">
      <c r="A6" s="105"/>
      <c r="B6" s="106" t="s">
        <v>50</v>
      </c>
      <c r="C6" s="106"/>
      <c r="D6" s="107"/>
      <c r="E6" s="108" t="s">
        <v>51</v>
      </c>
      <c r="F6" s="109" t="s">
        <v>52</v>
      </c>
      <c r="G6" s="109" t="s">
        <v>53</v>
      </c>
      <c r="H6" s="109" t="s">
        <v>54</v>
      </c>
      <c r="I6" s="110" t="s">
        <v>28</v>
      </c>
    </row>
    <row r="7" spans="1:9" s="33" customFormat="1" ht="12.75">
      <c r="A7" s="196" t="str">
        <f>Položky!B8</f>
        <v>6</v>
      </c>
      <c r="B7" s="111" t="str">
        <f>Položky!C8</f>
        <v>Úpravy povrchu, podlahy</v>
      </c>
      <c r="D7" s="112"/>
      <c r="E7" s="197">
        <f>Položky!BC19</f>
        <v>0</v>
      </c>
      <c r="F7" s="198">
        <f>Položky!BD19</f>
        <v>0</v>
      </c>
      <c r="G7" s="198">
        <f>Položky!BE19</f>
        <v>0</v>
      </c>
      <c r="H7" s="198">
        <f>Položky!BF19</f>
        <v>0</v>
      </c>
      <c r="I7" s="199">
        <f>Položky!BG19</f>
        <v>0</v>
      </c>
    </row>
    <row r="8" spans="1:9" s="33" customFormat="1" ht="12.75">
      <c r="A8" s="196" t="str">
        <f>Položky!B20</f>
        <v>94</v>
      </c>
      <c r="B8" s="111" t="str">
        <f>Položky!C20</f>
        <v>Lešení a stavební výtahy</v>
      </c>
      <c r="D8" s="112"/>
      <c r="E8" s="197">
        <f>Položky!BC24</f>
        <v>0</v>
      </c>
      <c r="F8" s="198">
        <f>Položky!BD24</f>
        <v>0</v>
      </c>
      <c r="G8" s="198">
        <f>Položky!BE24</f>
        <v>0</v>
      </c>
      <c r="H8" s="198">
        <f>Položky!BF24</f>
        <v>0</v>
      </c>
      <c r="I8" s="199">
        <f>Položky!BG24</f>
        <v>0</v>
      </c>
    </row>
    <row r="9" spans="1:9" s="33" customFormat="1" ht="12.75">
      <c r="A9" s="196" t="str">
        <f>Položky!B25</f>
        <v>96</v>
      </c>
      <c r="B9" s="111" t="str">
        <f>Položky!C25</f>
        <v>Bourání konstrukcí</v>
      </c>
      <c r="D9" s="112"/>
      <c r="E9" s="197">
        <f>Položky!BC48</f>
        <v>0</v>
      </c>
      <c r="F9" s="198">
        <f>Položky!BD48</f>
        <v>0</v>
      </c>
      <c r="G9" s="198">
        <f>Položky!BE48</f>
        <v>0</v>
      </c>
      <c r="H9" s="198">
        <f>Položky!BF48</f>
        <v>0</v>
      </c>
      <c r="I9" s="199">
        <f>Položky!BG48</f>
        <v>0</v>
      </c>
    </row>
    <row r="10" spans="1:9" s="33" customFormat="1" ht="12.75">
      <c r="A10" s="196" t="str">
        <f>Položky!B49</f>
        <v>99</v>
      </c>
      <c r="B10" s="111" t="str">
        <f>Položky!C49</f>
        <v>Staveništní přesun hmot</v>
      </c>
      <c r="D10" s="112"/>
      <c r="E10" s="197">
        <f>Položky!BC51</f>
        <v>0</v>
      </c>
      <c r="F10" s="198">
        <f>Položky!BD51</f>
        <v>0</v>
      </c>
      <c r="G10" s="198">
        <f>Položky!BE51</f>
        <v>0</v>
      </c>
      <c r="H10" s="198">
        <f>Položky!BF51</f>
        <v>0</v>
      </c>
      <c r="I10" s="199">
        <f>Položky!BG51</f>
        <v>0</v>
      </c>
    </row>
    <row r="11" spans="1:9" s="33" customFormat="1" ht="12.75">
      <c r="A11" s="196" t="str">
        <f>Položky!B52</f>
        <v>764</v>
      </c>
      <c r="B11" s="111" t="str">
        <f>Položky!C52</f>
        <v>Konstrukce klempířské</v>
      </c>
      <c r="D11" s="112"/>
      <c r="E11" s="197">
        <f>Položky!BC56</f>
        <v>0</v>
      </c>
      <c r="F11" s="198">
        <f>Položky!BD56</f>
        <v>0</v>
      </c>
      <c r="G11" s="198">
        <f>Položky!BE56</f>
        <v>0</v>
      </c>
      <c r="H11" s="198">
        <f>Položky!BF56</f>
        <v>0</v>
      </c>
      <c r="I11" s="199">
        <f>Položky!BG56</f>
        <v>0</v>
      </c>
    </row>
    <row r="12" spans="1:9" s="33" customFormat="1" ht="12.75">
      <c r="A12" s="196" t="str">
        <f>Položky!B57</f>
        <v>767</v>
      </c>
      <c r="B12" s="111" t="str">
        <f>Položky!C57</f>
        <v>Konstrukce zámečnické</v>
      </c>
      <c r="D12" s="112"/>
      <c r="E12" s="197">
        <f>Položky!BC92</f>
        <v>0</v>
      </c>
      <c r="F12" s="198">
        <f>Položky!BD92</f>
        <v>0</v>
      </c>
      <c r="G12" s="198">
        <f>Položky!BE92</f>
        <v>0</v>
      </c>
      <c r="H12" s="198">
        <f>Položky!BF92</f>
        <v>0</v>
      </c>
      <c r="I12" s="199">
        <f>Položky!BG92</f>
        <v>0</v>
      </c>
    </row>
    <row r="13" spans="1:9" s="33" customFormat="1" ht="13.5" thickBot="1">
      <c r="A13" s="196" t="str">
        <f>Položky!B93</f>
        <v>D96</v>
      </c>
      <c r="B13" s="111" t="str">
        <f>Položky!C93</f>
        <v>Přesuny suti a vybouraných hmot</v>
      </c>
      <c r="D13" s="112"/>
      <c r="E13" s="197">
        <f>Položky!BC100</f>
        <v>0</v>
      </c>
      <c r="F13" s="198">
        <f>Položky!BD100</f>
        <v>0</v>
      </c>
      <c r="G13" s="198">
        <f>Položky!BE100</f>
        <v>0</v>
      </c>
      <c r="H13" s="198">
        <f>Položky!BF100</f>
        <v>0</v>
      </c>
      <c r="I13" s="199">
        <f>Položky!BG100</f>
        <v>0</v>
      </c>
    </row>
    <row r="14" spans="1:9" s="119" customFormat="1" ht="13.5" thickBot="1">
      <c r="A14" s="113"/>
      <c r="B14" s="114" t="s">
        <v>55</v>
      </c>
      <c r="C14" s="114"/>
      <c r="D14" s="115"/>
      <c r="E14" s="116">
        <f>SUM(E7:E13)</f>
        <v>0</v>
      </c>
      <c r="F14" s="117">
        <f>SUM(F7:F13)</f>
        <v>0</v>
      </c>
      <c r="G14" s="117">
        <f>SUM(G7:G13)</f>
        <v>0</v>
      </c>
      <c r="H14" s="117">
        <f>SUM(H7:H13)</f>
        <v>0</v>
      </c>
      <c r="I14" s="118">
        <f>SUM(I7:I13)</f>
        <v>0</v>
      </c>
    </row>
    <row r="15" spans="1:9" ht="12.75">
      <c r="A15" s="33"/>
      <c r="B15" s="33"/>
      <c r="C15" s="33"/>
      <c r="D15" s="33"/>
      <c r="E15" s="33"/>
      <c r="F15" s="33"/>
      <c r="G15" s="33"/>
      <c r="H15" s="33"/>
      <c r="I15" s="33"/>
    </row>
    <row r="16" spans="1:57" ht="19.5" customHeight="1">
      <c r="A16" s="103" t="s">
        <v>56</v>
      </c>
      <c r="B16" s="103"/>
      <c r="C16" s="103"/>
      <c r="D16" s="103"/>
      <c r="E16" s="103"/>
      <c r="F16" s="103"/>
      <c r="G16" s="120"/>
      <c r="H16" s="103"/>
      <c r="I16" s="103"/>
      <c r="BA16" s="39"/>
      <c r="BB16" s="39"/>
      <c r="BC16" s="39"/>
      <c r="BD16" s="39"/>
      <c r="BE16" s="39"/>
    </row>
    <row r="17" ht="13.5" thickBot="1"/>
    <row r="18" spans="1:9" ht="12.75">
      <c r="A18" s="68" t="s">
        <v>57</v>
      </c>
      <c r="B18" s="69"/>
      <c r="C18" s="69"/>
      <c r="D18" s="121"/>
      <c r="E18" s="122" t="s">
        <v>58</v>
      </c>
      <c r="F18" s="123" t="s">
        <v>59</v>
      </c>
      <c r="G18" s="124" t="s">
        <v>60</v>
      </c>
      <c r="H18" s="125"/>
      <c r="I18" s="126" t="s">
        <v>58</v>
      </c>
    </row>
    <row r="19" spans="1:53" ht="12.75">
      <c r="A19" s="62" t="s">
        <v>212</v>
      </c>
      <c r="B19" s="53"/>
      <c r="C19" s="53"/>
      <c r="D19" s="127"/>
      <c r="E19" s="128"/>
      <c r="F19" s="129"/>
      <c r="G19" s="130">
        <f>CHOOSE(BA19+1,HSV+PSV,HSV+PSV+Mont,HSV+PSV+Dodavka+Mont,HSV,PSV,Mont,Dodavka,Mont+Dodavka,0)</f>
        <v>0</v>
      </c>
      <c r="H19" s="131"/>
      <c r="I19" s="132">
        <f>E19+F19*G19/100</f>
        <v>0</v>
      </c>
      <c r="BA19" s="3">
        <v>2</v>
      </c>
    </row>
    <row r="20" spans="1:9" ht="13.5" thickBot="1">
      <c r="A20" s="133"/>
      <c r="B20" s="134" t="s">
        <v>61</v>
      </c>
      <c r="C20" s="135"/>
      <c r="D20" s="136"/>
      <c r="E20" s="137"/>
      <c r="F20" s="138"/>
      <c r="G20" s="138"/>
      <c r="H20" s="226">
        <f>SUM(I19:I19)</f>
        <v>0</v>
      </c>
      <c r="I20" s="227"/>
    </row>
    <row r="22" spans="2:9" ht="12.75">
      <c r="B22" s="119"/>
      <c r="F22" s="139"/>
      <c r="G22" s="140"/>
      <c r="H22" s="140"/>
      <c r="I22" s="141"/>
    </row>
    <row r="23" spans="6:9" ht="12.75">
      <c r="F23" s="139"/>
      <c r="G23" s="140"/>
      <c r="H23" s="140"/>
      <c r="I23" s="141"/>
    </row>
    <row r="24" spans="6:9" ht="12.75">
      <c r="F24" s="139"/>
      <c r="G24" s="140"/>
      <c r="H24" s="140"/>
      <c r="I24" s="141"/>
    </row>
    <row r="25" spans="6:9" ht="12.75">
      <c r="F25" s="139"/>
      <c r="G25" s="140"/>
      <c r="H25" s="140"/>
      <c r="I25" s="141"/>
    </row>
    <row r="26" spans="6:9" ht="12.75">
      <c r="F26" s="139"/>
      <c r="G26" s="140"/>
      <c r="H26" s="140"/>
      <c r="I26" s="141"/>
    </row>
    <row r="27" spans="6:9" ht="12.75">
      <c r="F27" s="139"/>
      <c r="G27" s="140"/>
      <c r="H27" s="140"/>
      <c r="I27" s="141"/>
    </row>
    <row r="28" spans="6:9" ht="12.75">
      <c r="F28" s="139"/>
      <c r="G28" s="140"/>
      <c r="H28" s="140"/>
      <c r="I28" s="141"/>
    </row>
    <row r="29" spans="6:9" ht="12.75">
      <c r="F29" s="139"/>
      <c r="G29" s="140"/>
      <c r="H29" s="140"/>
      <c r="I29" s="141"/>
    </row>
    <row r="30" spans="6:9" ht="12.75">
      <c r="F30" s="139"/>
      <c r="G30" s="140"/>
      <c r="H30" s="140"/>
      <c r="I30" s="141"/>
    </row>
    <row r="31" spans="6:9" ht="12.75">
      <c r="F31" s="139"/>
      <c r="G31" s="140"/>
      <c r="H31" s="140"/>
      <c r="I31" s="141"/>
    </row>
    <row r="32" spans="6:9" ht="12.75">
      <c r="F32" s="139"/>
      <c r="G32" s="140"/>
      <c r="H32" s="140"/>
      <c r="I32" s="141"/>
    </row>
    <row r="33" spans="6:9" ht="12.75">
      <c r="F33" s="139"/>
      <c r="G33" s="140"/>
      <c r="H33" s="140"/>
      <c r="I33" s="141"/>
    </row>
    <row r="34" spans="6:9" ht="12.75">
      <c r="F34" s="139"/>
      <c r="G34" s="140"/>
      <c r="H34" s="140"/>
      <c r="I34" s="141"/>
    </row>
    <row r="35" spans="6:9" ht="12.75">
      <c r="F35" s="139"/>
      <c r="G35" s="140"/>
      <c r="H35" s="140"/>
      <c r="I35" s="141"/>
    </row>
    <row r="36" spans="6:9" ht="12.75">
      <c r="F36" s="139"/>
      <c r="G36" s="140"/>
      <c r="H36" s="140"/>
      <c r="I36" s="141"/>
    </row>
    <row r="37" spans="6:9" ht="12.75">
      <c r="F37" s="139"/>
      <c r="G37" s="140"/>
      <c r="H37" s="140"/>
      <c r="I37" s="141"/>
    </row>
    <row r="38" spans="6:9" ht="12.75">
      <c r="F38" s="139"/>
      <c r="G38" s="140"/>
      <c r="H38" s="140"/>
      <c r="I38" s="141"/>
    </row>
    <row r="39" spans="6:9" ht="12.75">
      <c r="F39" s="139"/>
      <c r="G39" s="140"/>
      <c r="H39" s="140"/>
      <c r="I39" s="141"/>
    </row>
    <row r="40" spans="6:9" ht="12.75">
      <c r="F40" s="139"/>
      <c r="G40" s="140"/>
      <c r="H40" s="140"/>
      <c r="I40" s="141"/>
    </row>
    <row r="41" spans="6:9" ht="12.75">
      <c r="F41" s="139"/>
      <c r="G41" s="140"/>
      <c r="H41" s="140"/>
      <c r="I41" s="141"/>
    </row>
    <row r="42" spans="6:9" ht="12.75">
      <c r="F42" s="139"/>
      <c r="G42" s="140"/>
      <c r="H42" s="140"/>
      <c r="I42" s="141"/>
    </row>
    <row r="43" spans="6:9" ht="12.75">
      <c r="F43" s="139"/>
      <c r="G43" s="140"/>
      <c r="H43" s="140"/>
      <c r="I43" s="141"/>
    </row>
    <row r="44" spans="6:9" ht="12.75">
      <c r="F44" s="139"/>
      <c r="G44" s="140"/>
      <c r="H44" s="140"/>
      <c r="I44" s="141"/>
    </row>
    <row r="45" spans="6:9" ht="12.75">
      <c r="F45" s="139"/>
      <c r="G45" s="140"/>
      <c r="H45" s="140"/>
      <c r="I45" s="141"/>
    </row>
    <row r="46" spans="6:9" ht="12.75">
      <c r="F46" s="139"/>
      <c r="G46" s="140"/>
      <c r="H46" s="140"/>
      <c r="I46" s="141"/>
    </row>
    <row r="47" spans="6:9" ht="12.75">
      <c r="F47" s="139"/>
      <c r="G47" s="140"/>
      <c r="H47" s="140"/>
      <c r="I47" s="141"/>
    </row>
    <row r="48" spans="6:9" ht="12.75">
      <c r="F48" s="139"/>
      <c r="G48" s="140"/>
      <c r="H48" s="140"/>
      <c r="I48" s="141"/>
    </row>
    <row r="49" spans="6:9" ht="12.75">
      <c r="F49" s="139"/>
      <c r="G49" s="140"/>
      <c r="H49" s="140"/>
      <c r="I49" s="141"/>
    </row>
    <row r="50" spans="6:9" ht="12.75">
      <c r="F50" s="139"/>
      <c r="G50" s="140"/>
      <c r="H50" s="140"/>
      <c r="I50" s="141"/>
    </row>
    <row r="51" spans="6:9" ht="12.75">
      <c r="F51" s="139"/>
      <c r="G51" s="140"/>
      <c r="H51" s="140"/>
      <c r="I51" s="141"/>
    </row>
    <row r="52" spans="6:9" ht="12.75">
      <c r="F52" s="139"/>
      <c r="G52" s="140"/>
      <c r="H52" s="140"/>
      <c r="I52" s="141"/>
    </row>
    <row r="53" spans="6:9" ht="12.75">
      <c r="F53" s="139"/>
      <c r="G53" s="140"/>
      <c r="H53" s="140"/>
      <c r="I53" s="141"/>
    </row>
    <row r="54" spans="6:9" ht="12.75">
      <c r="F54" s="139"/>
      <c r="G54" s="140"/>
      <c r="H54" s="140"/>
      <c r="I54" s="141"/>
    </row>
    <row r="55" spans="6:9" ht="12.75">
      <c r="F55" s="139"/>
      <c r="G55" s="140"/>
      <c r="H55" s="140"/>
      <c r="I55" s="141"/>
    </row>
    <row r="56" spans="6:9" ht="12.75">
      <c r="F56" s="139"/>
      <c r="G56" s="140"/>
      <c r="H56" s="140"/>
      <c r="I56" s="141"/>
    </row>
    <row r="57" spans="6:9" ht="12.75">
      <c r="F57" s="139"/>
      <c r="G57" s="140"/>
      <c r="H57" s="140"/>
      <c r="I57" s="141"/>
    </row>
    <row r="58" spans="6:9" ht="12.75">
      <c r="F58" s="139"/>
      <c r="G58" s="140"/>
      <c r="H58" s="140"/>
      <c r="I58" s="141"/>
    </row>
    <row r="59" spans="6:9" ht="12.75">
      <c r="F59" s="139"/>
      <c r="G59" s="140"/>
      <c r="H59" s="140"/>
      <c r="I59" s="141"/>
    </row>
    <row r="60" spans="6:9" ht="12.75">
      <c r="F60" s="139"/>
      <c r="G60" s="140"/>
      <c r="H60" s="140"/>
      <c r="I60" s="141"/>
    </row>
    <row r="61" spans="6:9" ht="12.75">
      <c r="F61" s="139"/>
      <c r="G61" s="140"/>
      <c r="H61" s="140"/>
      <c r="I61" s="141"/>
    </row>
    <row r="62" spans="6:9" ht="12.75">
      <c r="F62" s="139"/>
      <c r="G62" s="140"/>
      <c r="H62" s="140"/>
      <c r="I62" s="141"/>
    </row>
    <row r="63" spans="6:9" ht="12.75">
      <c r="F63" s="139"/>
      <c r="G63" s="140"/>
      <c r="H63" s="140"/>
      <c r="I63" s="141"/>
    </row>
    <row r="64" spans="6:9" ht="12.75">
      <c r="F64" s="139"/>
      <c r="G64" s="140"/>
      <c r="H64" s="140"/>
      <c r="I64" s="141"/>
    </row>
    <row r="65" spans="6:9" ht="12.75">
      <c r="F65" s="139"/>
      <c r="G65" s="140"/>
      <c r="H65" s="140"/>
      <c r="I65" s="141"/>
    </row>
    <row r="66" spans="6:9" ht="12.75">
      <c r="F66" s="139"/>
      <c r="G66" s="140"/>
      <c r="H66" s="140"/>
      <c r="I66" s="141"/>
    </row>
    <row r="67" spans="6:9" ht="12.75">
      <c r="F67" s="139"/>
      <c r="G67" s="140"/>
      <c r="H67" s="140"/>
      <c r="I67" s="141"/>
    </row>
    <row r="68" spans="6:9" ht="12.75">
      <c r="F68" s="139"/>
      <c r="G68" s="140"/>
      <c r="H68" s="140"/>
      <c r="I68" s="141"/>
    </row>
    <row r="69" spans="6:9" ht="12.75">
      <c r="F69" s="139"/>
      <c r="G69" s="140"/>
      <c r="H69" s="140"/>
      <c r="I69" s="141"/>
    </row>
    <row r="70" spans="6:9" ht="12.75">
      <c r="F70" s="139"/>
      <c r="G70" s="140"/>
      <c r="H70" s="140"/>
      <c r="I70" s="141"/>
    </row>
    <row r="71" spans="6:9" ht="12.75">
      <c r="F71" s="139"/>
      <c r="G71" s="140"/>
      <c r="H71" s="140"/>
      <c r="I71" s="141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173"/>
  <sheetViews>
    <sheetView showGridLines="0" showZeros="0" zoomScalePageLayoutView="0" workbookViewId="0" topLeftCell="A1">
      <selection activeCell="C4" sqref="C4"/>
    </sheetView>
  </sheetViews>
  <sheetFormatPr defaultColWidth="9.00390625" defaultRowHeight="12.75"/>
  <cols>
    <col min="1" max="1" width="4.375" style="142" customWidth="1"/>
    <col min="2" max="2" width="11.625" style="142" customWidth="1"/>
    <col min="3" max="3" width="40.375" style="142" customWidth="1"/>
    <col min="4" max="4" width="5.625" style="142" customWidth="1"/>
    <col min="5" max="5" width="8.625" style="150" customWidth="1"/>
    <col min="6" max="6" width="9.875" style="142" customWidth="1"/>
    <col min="7" max="7" width="13.875" style="142" customWidth="1"/>
    <col min="8" max="11" width="11.125" style="142" customWidth="1"/>
    <col min="12" max="12" width="75.375" style="142" customWidth="1"/>
    <col min="13" max="13" width="45.25390625" style="142" customWidth="1"/>
    <col min="14" max="14" width="75.375" style="142" customWidth="1"/>
    <col min="15" max="15" width="45.25390625" style="142" customWidth="1"/>
    <col min="16" max="16384" width="9.125" style="142" customWidth="1"/>
  </cols>
  <sheetData>
    <row r="1" spans="1:7" ht="15.75">
      <c r="A1" s="230" t="s">
        <v>77</v>
      </c>
      <c r="B1" s="230"/>
      <c r="C1" s="230"/>
      <c r="D1" s="230"/>
      <c r="E1" s="230"/>
      <c r="F1" s="230"/>
      <c r="G1" s="230"/>
    </row>
    <row r="2" spans="2:7" ht="14.25" customHeight="1" thickBot="1">
      <c r="B2" s="143"/>
      <c r="C2" s="144"/>
      <c r="D2" s="144"/>
      <c r="E2" s="145"/>
      <c r="F2" s="144"/>
      <c r="G2" s="144"/>
    </row>
    <row r="3" spans="1:7" ht="13.5" thickTop="1">
      <c r="A3" s="219" t="s">
        <v>46</v>
      </c>
      <c r="B3" s="220"/>
      <c r="C3" s="93" t="str">
        <f>CONCATENATE(cislostavby," ",nazevstavby)</f>
        <v>38/2012 UP vým.oken a dveří, úpr.vněj. povr.fas.</v>
      </c>
      <c r="D3" s="94"/>
      <c r="E3" s="146" t="s">
        <v>62</v>
      </c>
      <c r="F3" s="147" t="str">
        <f>Rekapitulace!H1</f>
        <v>38/2012</v>
      </c>
      <c r="G3" s="148"/>
    </row>
    <row r="4" spans="1:7" ht="13.5" thickBot="1">
      <c r="A4" s="231" t="s">
        <v>48</v>
      </c>
      <c r="B4" s="222"/>
      <c r="C4" s="99" t="str">
        <f>CONCATENATE(cisloobjektu," ",nazevobjektu)</f>
        <v>01 Kino LUNA, Český Krumlov - I. etapa</v>
      </c>
      <c r="D4" s="100"/>
      <c r="E4" s="232" t="str">
        <f>Rekapitulace!G2</f>
        <v>Položkový rozpočet</v>
      </c>
      <c r="F4" s="233"/>
      <c r="G4" s="234"/>
    </row>
    <row r="5" spans="1:7" ht="13.5" thickTop="1">
      <c r="A5" s="149"/>
      <c r="G5" s="151"/>
    </row>
    <row r="6" spans="1:11" ht="22.5">
      <c r="A6" s="152" t="s">
        <v>63</v>
      </c>
      <c r="B6" s="153" t="s">
        <v>64</v>
      </c>
      <c r="C6" s="153" t="s">
        <v>65</v>
      </c>
      <c r="D6" s="153" t="s">
        <v>66</v>
      </c>
      <c r="E6" s="154" t="s">
        <v>67</v>
      </c>
      <c r="F6" s="153" t="s">
        <v>68</v>
      </c>
      <c r="G6" s="155" t="s">
        <v>69</v>
      </c>
      <c r="H6" s="156" t="s">
        <v>70</v>
      </c>
      <c r="I6" s="156" t="s">
        <v>71</v>
      </c>
      <c r="J6" s="156" t="s">
        <v>72</v>
      </c>
      <c r="K6" s="156" t="s">
        <v>73</v>
      </c>
    </row>
    <row r="7" spans="1:11" s="254" customFormat="1" ht="11.25">
      <c r="A7" s="251" t="s">
        <v>223</v>
      </c>
      <c r="B7" s="252" t="s">
        <v>224</v>
      </c>
      <c r="C7" s="252" t="s">
        <v>225</v>
      </c>
      <c r="D7" s="252" t="s">
        <v>226</v>
      </c>
      <c r="E7" s="253" t="s">
        <v>227</v>
      </c>
      <c r="F7" s="252" t="s">
        <v>228</v>
      </c>
      <c r="G7" s="252" t="s">
        <v>229</v>
      </c>
      <c r="H7" s="250" t="s">
        <v>230</v>
      </c>
      <c r="I7" s="250" t="s">
        <v>231</v>
      </c>
      <c r="J7" s="250" t="s">
        <v>232</v>
      </c>
      <c r="K7" s="250" t="s">
        <v>233</v>
      </c>
    </row>
    <row r="8" spans="1:17" ht="12.75">
      <c r="A8" s="242" t="s">
        <v>74</v>
      </c>
      <c r="B8" s="243" t="s">
        <v>80</v>
      </c>
      <c r="C8" s="244" t="s">
        <v>81</v>
      </c>
      <c r="D8" s="245"/>
      <c r="E8" s="246"/>
      <c r="F8" s="246"/>
      <c r="G8" s="247"/>
      <c r="H8" s="248"/>
      <c r="I8" s="249"/>
      <c r="J8" s="248"/>
      <c r="K8" s="249"/>
      <c r="Q8" s="165">
        <v>1</v>
      </c>
    </row>
    <row r="9" spans="1:82" ht="12.75">
      <c r="A9" s="166">
        <v>1</v>
      </c>
      <c r="B9" s="167" t="s">
        <v>82</v>
      </c>
      <c r="C9" s="168" t="s">
        <v>83</v>
      </c>
      <c r="D9" s="169" t="s">
        <v>84</v>
      </c>
      <c r="E9" s="235">
        <v>191.4</v>
      </c>
      <c r="F9" s="235">
        <v>0</v>
      </c>
      <c r="G9" s="235">
        <f>E9*F9</f>
        <v>0</v>
      </c>
      <c r="H9" s="236">
        <v>0.00825</v>
      </c>
      <c r="I9" s="236">
        <f>E9*H9</f>
        <v>1.57905</v>
      </c>
      <c r="J9" s="236">
        <v>0</v>
      </c>
      <c r="K9" s="236">
        <f>E9*J9</f>
        <v>0</v>
      </c>
      <c r="Q9" s="165">
        <v>2</v>
      </c>
      <c r="AA9" s="142">
        <v>1</v>
      </c>
      <c r="AB9" s="142">
        <v>1</v>
      </c>
      <c r="AC9" s="142">
        <v>1</v>
      </c>
      <c r="BB9" s="142">
        <v>1</v>
      </c>
      <c r="BC9" s="142">
        <f>IF(BB9=1,G9,0)</f>
        <v>0</v>
      </c>
      <c r="BD9" s="142">
        <f>IF(BB9=2,G9,0)</f>
        <v>0</v>
      </c>
      <c r="BE9" s="142">
        <f>IF(BB9=3,G9,0)</f>
        <v>0</v>
      </c>
      <c r="BF9" s="142">
        <f>IF(BB9=4,G9,0)</f>
        <v>0</v>
      </c>
      <c r="BG9" s="142">
        <f>IF(BB9=5,G9,0)</f>
        <v>0</v>
      </c>
      <c r="CA9" s="142">
        <v>1</v>
      </c>
      <c r="CB9" s="142">
        <v>1</v>
      </c>
      <c r="CC9" s="165"/>
      <c r="CD9" s="165"/>
    </row>
    <row r="10" spans="1:17" ht="12.75" hidden="1">
      <c r="A10" s="172"/>
      <c r="B10" s="173"/>
      <c r="C10" s="228" t="s">
        <v>85</v>
      </c>
      <c r="D10" s="229"/>
      <c r="E10" s="237">
        <v>191.4</v>
      </c>
      <c r="F10" s="238"/>
      <c r="G10" s="239"/>
      <c r="H10" s="240"/>
      <c r="I10" s="241"/>
      <c r="J10" s="240"/>
      <c r="K10" s="241"/>
      <c r="M10" s="174" t="s">
        <v>85</v>
      </c>
      <c r="O10" s="174"/>
      <c r="Q10" s="165"/>
    </row>
    <row r="11" spans="1:82" ht="12.75">
      <c r="A11" s="166">
        <v>2</v>
      </c>
      <c r="B11" s="167" t="s">
        <v>86</v>
      </c>
      <c r="C11" s="168" t="s">
        <v>87</v>
      </c>
      <c r="D11" s="169" t="s">
        <v>84</v>
      </c>
      <c r="E11" s="235">
        <v>191.4</v>
      </c>
      <c r="F11" s="235">
        <v>0</v>
      </c>
      <c r="G11" s="235">
        <f>E11*F11</f>
        <v>0</v>
      </c>
      <c r="H11" s="236">
        <v>0.00578</v>
      </c>
      <c r="I11" s="236">
        <f>E11*H11</f>
        <v>1.106292</v>
      </c>
      <c r="J11" s="236">
        <v>0</v>
      </c>
      <c r="K11" s="236">
        <f>E11*J11</f>
        <v>0</v>
      </c>
      <c r="Q11" s="165">
        <v>2</v>
      </c>
      <c r="AA11" s="142">
        <v>1</v>
      </c>
      <c r="AB11" s="142">
        <v>1</v>
      </c>
      <c r="AC11" s="142">
        <v>1</v>
      </c>
      <c r="BB11" s="142">
        <v>1</v>
      </c>
      <c r="BC11" s="142">
        <f>IF(BB11=1,G11,0)</f>
        <v>0</v>
      </c>
      <c r="BD11" s="142">
        <f>IF(BB11=2,G11,0)</f>
        <v>0</v>
      </c>
      <c r="BE11" s="142">
        <f>IF(BB11=3,G11,0)</f>
        <v>0</v>
      </c>
      <c r="BF11" s="142">
        <f>IF(BB11=4,G11,0)</f>
        <v>0</v>
      </c>
      <c r="BG11" s="142">
        <f>IF(BB11=5,G11,0)</f>
        <v>0</v>
      </c>
      <c r="CA11" s="142">
        <v>1</v>
      </c>
      <c r="CB11" s="142">
        <v>1</v>
      </c>
      <c r="CC11" s="165"/>
      <c r="CD11" s="165"/>
    </row>
    <row r="12" spans="1:82" ht="22.5">
      <c r="A12" s="166">
        <v>3</v>
      </c>
      <c r="B12" s="167" t="s">
        <v>88</v>
      </c>
      <c r="C12" s="168" t="s">
        <v>89</v>
      </c>
      <c r="D12" s="169" t="s">
        <v>90</v>
      </c>
      <c r="E12" s="235">
        <v>328.6</v>
      </c>
      <c r="F12" s="235">
        <v>0</v>
      </c>
      <c r="G12" s="235">
        <f>E12*F12</f>
        <v>0</v>
      </c>
      <c r="H12" s="236">
        <v>0.00238</v>
      </c>
      <c r="I12" s="236">
        <f>E12*H12</f>
        <v>0.7820680000000001</v>
      </c>
      <c r="J12" s="236">
        <v>0</v>
      </c>
      <c r="K12" s="236">
        <f>E12*J12</f>
        <v>0</v>
      </c>
      <c r="Q12" s="165">
        <v>2</v>
      </c>
      <c r="AA12" s="142">
        <v>1</v>
      </c>
      <c r="AB12" s="142">
        <v>1</v>
      </c>
      <c r="AC12" s="142">
        <v>1</v>
      </c>
      <c r="BB12" s="142">
        <v>1</v>
      </c>
      <c r="BC12" s="142">
        <f>IF(BB12=1,G12,0)</f>
        <v>0</v>
      </c>
      <c r="BD12" s="142">
        <f>IF(BB12=2,G12,0)</f>
        <v>0</v>
      </c>
      <c r="BE12" s="142">
        <f>IF(BB12=3,G12,0)</f>
        <v>0</v>
      </c>
      <c r="BF12" s="142">
        <f>IF(BB12=4,G12,0)</f>
        <v>0</v>
      </c>
      <c r="BG12" s="142">
        <f>IF(BB12=5,G12,0)</f>
        <v>0</v>
      </c>
      <c r="CA12" s="142">
        <v>1</v>
      </c>
      <c r="CB12" s="142">
        <v>1</v>
      </c>
      <c r="CC12" s="165"/>
      <c r="CD12" s="165"/>
    </row>
    <row r="13" spans="1:17" ht="12.75" hidden="1">
      <c r="A13" s="172"/>
      <c r="B13" s="173"/>
      <c r="C13" s="228" t="s">
        <v>91</v>
      </c>
      <c r="D13" s="229"/>
      <c r="E13" s="237">
        <v>219.5</v>
      </c>
      <c r="F13" s="238"/>
      <c r="G13" s="239"/>
      <c r="H13" s="240"/>
      <c r="I13" s="241"/>
      <c r="J13" s="240"/>
      <c r="K13" s="241"/>
      <c r="M13" s="174" t="s">
        <v>91</v>
      </c>
      <c r="O13" s="174"/>
      <c r="Q13" s="165"/>
    </row>
    <row r="14" spans="1:17" ht="12.75" hidden="1">
      <c r="A14" s="172"/>
      <c r="B14" s="173"/>
      <c r="C14" s="228" t="s">
        <v>92</v>
      </c>
      <c r="D14" s="229"/>
      <c r="E14" s="237">
        <v>109.1</v>
      </c>
      <c r="F14" s="238"/>
      <c r="G14" s="239"/>
      <c r="H14" s="240"/>
      <c r="I14" s="241"/>
      <c r="J14" s="240"/>
      <c r="K14" s="241"/>
      <c r="M14" s="174" t="s">
        <v>92</v>
      </c>
      <c r="O14" s="174"/>
      <c r="Q14" s="165"/>
    </row>
    <row r="15" spans="1:82" ht="12.75">
      <c r="A15" s="166">
        <v>4</v>
      </c>
      <c r="B15" s="167" t="s">
        <v>93</v>
      </c>
      <c r="C15" s="168" t="s">
        <v>94</v>
      </c>
      <c r="D15" s="169" t="s">
        <v>84</v>
      </c>
      <c r="E15" s="235">
        <v>547</v>
      </c>
      <c r="F15" s="235">
        <v>0</v>
      </c>
      <c r="G15" s="235">
        <f>E15*F15</f>
        <v>0</v>
      </c>
      <c r="H15" s="236">
        <v>0</v>
      </c>
      <c r="I15" s="236">
        <f>E15*H15</f>
        <v>0</v>
      </c>
      <c r="J15" s="236">
        <v>0</v>
      </c>
      <c r="K15" s="236">
        <f>E15*J15</f>
        <v>0</v>
      </c>
      <c r="Q15" s="165">
        <v>2</v>
      </c>
      <c r="AA15" s="142">
        <v>1</v>
      </c>
      <c r="AB15" s="142">
        <v>1</v>
      </c>
      <c r="AC15" s="142">
        <v>1</v>
      </c>
      <c r="BB15" s="142">
        <v>1</v>
      </c>
      <c r="BC15" s="142">
        <f>IF(BB15=1,G15,0)</f>
        <v>0</v>
      </c>
      <c r="BD15" s="142">
        <f>IF(BB15=2,G15,0)</f>
        <v>0</v>
      </c>
      <c r="BE15" s="142">
        <f>IF(BB15=3,G15,0)</f>
        <v>0</v>
      </c>
      <c r="BF15" s="142">
        <f>IF(BB15=4,G15,0)</f>
        <v>0</v>
      </c>
      <c r="BG15" s="142">
        <f>IF(BB15=5,G15,0)</f>
        <v>0</v>
      </c>
      <c r="CA15" s="142">
        <v>1</v>
      </c>
      <c r="CB15" s="142">
        <v>1</v>
      </c>
      <c r="CC15" s="165"/>
      <c r="CD15" s="165"/>
    </row>
    <row r="16" spans="1:82" ht="12.75">
      <c r="A16" s="166">
        <v>5</v>
      </c>
      <c r="B16" s="167" t="s">
        <v>95</v>
      </c>
      <c r="C16" s="168" t="s">
        <v>96</v>
      </c>
      <c r="D16" s="169" t="s">
        <v>84</v>
      </c>
      <c r="E16" s="235">
        <v>191.4</v>
      </c>
      <c r="F16" s="235">
        <v>0</v>
      </c>
      <c r="G16" s="235">
        <f>E16*F16</f>
        <v>0</v>
      </c>
      <c r="H16" s="236">
        <v>0.05265</v>
      </c>
      <c r="I16" s="236">
        <f>E16*H16</f>
        <v>10.077210000000001</v>
      </c>
      <c r="J16" s="236">
        <v>0</v>
      </c>
      <c r="K16" s="236">
        <f>E16*J16</f>
        <v>0</v>
      </c>
      <c r="Q16" s="165">
        <v>2</v>
      </c>
      <c r="AA16" s="142">
        <v>1</v>
      </c>
      <c r="AB16" s="142">
        <v>1</v>
      </c>
      <c r="AC16" s="142">
        <v>1</v>
      </c>
      <c r="BB16" s="142">
        <v>1</v>
      </c>
      <c r="BC16" s="142">
        <f>IF(BB16=1,G16,0)</f>
        <v>0</v>
      </c>
      <c r="BD16" s="142">
        <f>IF(BB16=2,G16,0)</f>
        <v>0</v>
      </c>
      <c r="BE16" s="142">
        <f>IF(BB16=3,G16,0)</f>
        <v>0</v>
      </c>
      <c r="BF16" s="142">
        <f>IF(BB16=4,G16,0)</f>
        <v>0</v>
      </c>
      <c r="BG16" s="142">
        <f>IF(BB16=5,G16,0)</f>
        <v>0</v>
      </c>
      <c r="CA16" s="142">
        <v>1</v>
      </c>
      <c r="CB16" s="142">
        <v>1</v>
      </c>
      <c r="CC16" s="165"/>
      <c r="CD16" s="165"/>
    </row>
    <row r="17" spans="1:82" ht="12.75">
      <c r="A17" s="166">
        <v>6</v>
      </c>
      <c r="B17" s="167" t="s">
        <v>97</v>
      </c>
      <c r="C17" s="168" t="s">
        <v>98</v>
      </c>
      <c r="D17" s="169" t="s">
        <v>84</v>
      </c>
      <c r="E17" s="235">
        <v>191.4</v>
      </c>
      <c r="F17" s="235">
        <v>0</v>
      </c>
      <c r="G17" s="235">
        <f>E17*F17</f>
        <v>0</v>
      </c>
      <c r="H17" s="236">
        <v>0.00577</v>
      </c>
      <c r="I17" s="236">
        <f>E17*H17</f>
        <v>1.104378</v>
      </c>
      <c r="J17" s="236">
        <v>0</v>
      </c>
      <c r="K17" s="236">
        <f>E17*J17</f>
        <v>0</v>
      </c>
      <c r="Q17" s="165">
        <v>2</v>
      </c>
      <c r="AA17" s="142">
        <v>1</v>
      </c>
      <c r="AB17" s="142">
        <v>1</v>
      </c>
      <c r="AC17" s="142">
        <v>1</v>
      </c>
      <c r="BB17" s="142">
        <v>1</v>
      </c>
      <c r="BC17" s="142">
        <f>IF(BB17=1,G17,0)</f>
        <v>0</v>
      </c>
      <c r="BD17" s="142">
        <f>IF(BB17=2,G17,0)</f>
        <v>0</v>
      </c>
      <c r="BE17" s="142">
        <f>IF(BB17=3,G17,0)</f>
        <v>0</v>
      </c>
      <c r="BF17" s="142">
        <f>IF(BB17=4,G17,0)</f>
        <v>0</v>
      </c>
      <c r="BG17" s="142">
        <f>IF(BB17=5,G17,0)</f>
        <v>0</v>
      </c>
      <c r="CA17" s="142">
        <v>1</v>
      </c>
      <c r="CB17" s="142">
        <v>1</v>
      </c>
      <c r="CC17" s="165"/>
      <c r="CD17" s="165"/>
    </row>
    <row r="18" spans="1:82" ht="22.5">
      <c r="A18" s="166">
        <v>7</v>
      </c>
      <c r="B18" s="167" t="s">
        <v>99</v>
      </c>
      <c r="C18" s="168" t="s">
        <v>100</v>
      </c>
      <c r="D18" s="169" t="s">
        <v>84</v>
      </c>
      <c r="E18" s="235">
        <v>547</v>
      </c>
      <c r="F18" s="235">
        <v>0</v>
      </c>
      <c r="G18" s="235">
        <f>E18*F18</f>
        <v>0</v>
      </c>
      <c r="H18" s="236">
        <v>0.0021</v>
      </c>
      <c r="I18" s="236">
        <f>E18*H18</f>
        <v>1.1486999999999998</v>
      </c>
      <c r="J18" s="236">
        <v>0</v>
      </c>
      <c r="K18" s="236">
        <f>E18*J18</f>
        <v>0</v>
      </c>
      <c r="Q18" s="165">
        <v>2</v>
      </c>
      <c r="AA18" s="142">
        <v>1</v>
      </c>
      <c r="AB18" s="142">
        <v>1</v>
      </c>
      <c r="AC18" s="142">
        <v>1</v>
      </c>
      <c r="BB18" s="142">
        <v>1</v>
      </c>
      <c r="BC18" s="142">
        <f>IF(BB18=1,G18,0)</f>
        <v>0</v>
      </c>
      <c r="BD18" s="142">
        <f>IF(BB18=2,G18,0)</f>
        <v>0</v>
      </c>
      <c r="BE18" s="142">
        <f>IF(BB18=3,G18,0)</f>
        <v>0</v>
      </c>
      <c r="BF18" s="142">
        <f>IF(BB18=4,G18,0)</f>
        <v>0</v>
      </c>
      <c r="BG18" s="142">
        <f>IF(BB18=5,G18,0)</f>
        <v>0</v>
      </c>
      <c r="CA18" s="142">
        <v>1</v>
      </c>
      <c r="CB18" s="142">
        <v>1</v>
      </c>
      <c r="CC18" s="165"/>
      <c r="CD18" s="165"/>
    </row>
    <row r="19" spans="1:59" ht="12.75">
      <c r="A19" s="180"/>
      <c r="B19" s="181" t="s">
        <v>75</v>
      </c>
      <c r="C19" s="182" t="str">
        <f>CONCATENATE(B8," ",C8)</f>
        <v>6 Úpravy povrchu, podlahy</v>
      </c>
      <c r="D19" s="183"/>
      <c r="E19" s="184"/>
      <c r="F19" s="185"/>
      <c r="G19" s="186">
        <f>SUM(G8:G18)</f>
        <v>0</v>
      </c>
      <c r="H19" s="187"/>
      <c r="I19" s="188">
        <f>SUM(I8:I18)</f>
        <v>15.797698000000002</v>
      </c>
      <c r="J19" s="187"/>
      <c r="K19" s="188">
        <f>SUM(K8:K18)</f>
        <v>0</v>
      </c>
      <c r="Q19" s="165">
        <v>4</v>
      </c>
      <c r="BC19" s="189">
        <f>SUM(BC8:BC18)</f>
        <v>0</v>
      </c>
      <c r="BD19" s="189">
        <f>SUM(BD8:BD18)</f>
        <v>0</v>
      </c>
      <c r="BE19" s="189">
        <f>SUM(BE8:BE18)</f>
        <v>0</v>
      </c>
      <c r="BF19" s="189">
        <f>SUM(BF8:BF18)</f>
        <v>0</v>
      </c>
      <c r="BG19" s="189">
        <f>SUM(BG8:BG18)</f>
        <v>0</v>
      </c>
    </row>
    <row r="20" spans="1:17" ht="12.75">
      <c r="A20" s="157" t="s">
        <v>74</v>
      </c>
      <c r="B20" s="158" t="s">
        <v>101</v>
      </c>
      <c r="C20" s="159" t="s">
        <v>102</v>
      </c>
      <c r="D20" s="160"/>
      <c r="E20" s="161"/>
      <c r="F20" s="161"/>
      <c r="G20" s="162"/>
      <c r="H20" s="163"/>
      <c r="I20" s="164"/>
      <c r="J20" s="163"/>
      <c r="K20" s="164"/>
      <c r="Q20" s="165">
        <v>1</v>
      </c>
    </row>
    <row r="21" spans="1:82" ht="12.75">
      <c r="A21" s="166">
        <v>8</v>
      </c>
      <c r="B21" s="167" t="s">
        <v>103</v>
      </c>
      <c r="C21" s="168" t="s">
        <v>104</v>
      </c>
      <c r="D21" s="169" t="s">
        <v>84</v>
      </c>
      <c r="E21" s="235">
        <v>600</v>
      </c>
      <c r="F21" s="235">
        <v>0</v>
      </c>
      <c r="G21" s="235">
        <f>E21*F21</f>
        <v>0</v>
      </c>
      <c r="H21" s="236">
        <v>0.01838</v>
      </c>
      <c r="I21" s="236">
        <f>E21*H21</f>
        <v>11.028</v>
      </c>
      <c r="J21" s="236">
        <v>0</v>
      </c>
      <c r="K21" s="236">
        <f>E21*J21</f>
        <v>0</v>
      </c>
      <c r="Q21" s="165">
        <v>2</v>
      </c>
      <c r="AA21" s="142">
        <v>1</v>
      </c>
      <c r="AB21" s="142">
        <v>1</v>
      </c>
      <c r="AC21" s="142">
        <v>1</v>
      </c>
      <c r="BB21" s="142">
        <v>1</v>
      </c>
      <c r="BC21" s="142">
        <f>IF(BB21=1,G21,0)</f>
        <v>0</v>
      </c>
      <c r="BD21" s="142">
        <f>IF(BB21=2,G21,0)</f>
        <v>0</v>
      </c>
      <c r="BE21" s="142">
        <f>IF(BB21=3,G21,0)</f>
        <v>0</v>
      </c>
      <c r="BF21" s="142">
        <f>IF(BB21=4,G21,0)</f>
        <v>0</v>
      </c>
      <c r="BG21" s="142">
        <f>IF(BB21=5,G21,0)</f>
        <v>0</v>
      </c>
      <c r="CA21" s="142">
        <v>1</v>
      </c>
      <c r="CB21" s="142">
        <v>1</v>
      </c>
      <c r="CC21" s="165"/>
      <c r="CD21" s="165"/>
    </row>
    <row r="22" spans="1:82" ht="12.75">
      <c r="A22" s="166">
        <v>9</v>
      </c>
      <c r="B22" s="167" t="s">
        <v>105</v>
      </c>
      <c r="C22" s="168" t="s">
        <v>106</v>
      </c>
      <c r="D22" s="169" t="s">
        <v>84</v>
      </c>
      <c r="E22" s="235">
        <v>600</v>
      </c>
      <c r="F22" s="235">
        <v>0</v>
      </c>
      <c r="G22" s="235">
        <f>E22*F22</f>
        <v>0</v>
      </c>
      <c r="H22" s="236">
        <v>0.00085</v>
      </c>
      <c r="I22" s="236">
        <f>E22*H22</f>
        <v>0.51</v>
      </c>
      <c r="J22" s="236">
        <v>0</v>
      </c>
      <c r="K22" s="236">
        <f>E22*J22</f>
        <v>0</v>
      </c>
      <c r="Q22" s="165">
        <v>2</v>
      </c>
      <c r="AA22" s="142">
        <v>1</v>
      </c>
      <c r="AB22" s="142">
        <v>1</v>
      </c>
      <c r="AC22" s="142">
        <v>1</v>
      </c>
      <c r="BB22" s="142">
        <v>1</v>
      </c>
      <c r="BC22" s="142">
        <f>IF(BB22=1,G22,0)</f>
        <v>0</v>
      </c>
      <c r="BD22" s="142">
        <f>IF(BB22=2,G22,0)</f>
        <v>0</v>
      </c>
      <c r="BE22" s="142">
        <f>IF(BB22=3,G22,0)</f>
        <v>0</v>
      </c>
      <c r="BF22" s="142">
        <f>IF(BB22=4,G22,0)</f>
        <v>0</v>
      </c>
      <c r="BG22" s="142">
        <f>IF(BB22=5,G22,0)</f>
        <v>0</v>
      </c>
      <c r="CA22" s="142">
        <v>1</v>
      </c>
      <c r="CB22" s="142">
        <v>1</v>
      </c>
      <c r="CC22" s="165"/>
      <c r="CD22" s="165"/>
    </row>
    <row r="23" spans="1:82" ht="12.75">
      <c r="A23" s="166">
        <v>10</v>
      </c>
      <c r="B23" s="167" t="s">
        <v>107</v>
      </c>
      <c r="C23" s="168" t="s">
        <v>108</v>
      </c>
      <c r="D23" s="169" t="s">
        <v>84</v>
      </c>
      <c r="E23" s="235">
        <v>600</v>
      </c>
      <c r="F23" s="235">
        <v>0</v>
      </c>
      <c r="G23" s="235">
        <f>E23*F23</f>
        <v>0</v>
      </c>
      <c r="H23" s="236">
        <v>0</v>
      </c>
      <c r="I23" s="236">
        <f>E23*H23</f>
        <v>0</v>
      </c>
      <c r="J23" s="236">
        <v>0</v>
      </c>
      <c r="K23" s="236">
        <f>E23*J23</f>
        <v>0</v>
      </c>
      <c r="Q23" s="165">
        <v>2</v>
      </c>
      <c r="AA23" s="142">
        <v>1</v>
      </c>
      <c r="AB23" s="142">
        <v>1</v>
      </c>
      <c r="AC23" s="142">
        <v>1</v>
      </c>
      <c r="BB23" s="142">
        <v>1</v>
      </c>
      <c r="BC23" s="142">
        <f>IF(BB23=1,G23,0)</f>
        <v>0</v>
      </c>
      <c r="BD23" s="142">
        <f>IF(BB23=2,G23,0)</f>
        <v>0</v>
      </c>
      <c r="BE23" s="142">
        <f>IF(BB23=3,G23,0)</f>
        <v>0</v>
      </c>
      <c r="BF23" s="142">
        <f>IF(BB23=4,G23,0)</f>
        <v>0</v>
      </c>
      <c r="BG23" s="142">
        <f>IF(BB23=5,G23,0)</f>
        <v>0</v>
      </c>
      <c r="CA23" s="142">
        <v>1</v>
      </c>
      <c r="CB23" s="142">
        <v>1</v>
      </c>
      <c r="CC23" s="165"/>
      <c r="CD23" s="165"/>
    </row>
    <row r="24" spans="1:59" ht="12.75">
      <c r="A24" s="180"/>
      <c r="B24" s="181" t="s">
        <v>75</v>
      </c>
      <c r="C24" s="182" t="str">
        <f>CONCATENATE(B20," ",C20)</f>
        <v>94 Lešení a stavební výtahy</v>
      </c>
      <c r="D24" s="183"/>
      <c r="E24" s="184"/>
      <c r="F24" s="185"/>
      <c r="G24" s="186">
        <f>SUM(G20:G23)</f>
        <v>0</v>
      </c>
      <c r="H24" s="187"/>
      <c r="I24" s="188">
        <f>SUM(I20:I23)</f>
        <v>11.538</v>
      </c>
      <c r="J24" s="187"/>
      <c r="K24" s="188">
        <f>SUM(K20:K23)</f>
        <v>0</v>
      </c>
      <c r="Q24" s="165">
        <v>4</v>
      </c>
      <c r="BC24" s="189">
        <f>SUM(BC20:BC23)</f>
        <v>0</v>
      </c>
      <c r="BD24" s="189">
        <f>SUM(BD20:BD23)</f>
        <v>0</v>
      </c>
      <c r="BE24" s="189">
        <f>SUM(BE20:BE23)</f>
        <v>0</v>
      </c>
      <c r="BF24" s="189">
        <f>SUM(BF20:BF23)</f>
        <v>0</v>
      </c>
      <c r="BG24" s="189">
        <f>SUM(BG20:BG23)</f>
        <v>0</v>
      </c>
    </row>
    <row r="25" spans="1:17" ht="12.75">
      <c r="A25" s="157" t="s">
        <v>74</v>
      </c>
      <c r="B25" s="158" t="s">
        <v>109</v>
      </c>
      <c r="C25" s="159" t="s">
        <v>110</v>
      </c>
      <c r="D25" s="160"/>
      <c r="E25" s="161"/>
      <c r="F25" s="161"/>
      <c r="G25" s="162"/>
      <c r="H25" s="163"/>
      <c r="I25" s="164"/>
      <c r="J25" s="163"/>
      <c r="K25" s="164"/>
      <c r="Q25" s="165">
        <v>1</v>
      </c>
    </row>
    <row r="26" spans="1:82" ht="12.75">
      <c r="A26" s="166">
        <v>11</v>
      </c>
      <c r="B26" s="167" t="s">
        <v>111</v>
      </c>
      <c r="C26" s="168" t="s">
        <v>112</v>
      </c>
      <c r="D26" s="169" t="s">
        <v>90</v>
      </c>
      <c r="E26" s="170">
        <v>6.7</v>
      </c>
      <c r="F26" s="170">
        <v>0</v>
      </c>
      <c r="G26" s="235">
        <f>E26*F26</f>
        <v>0</v>
      </c>
      <c r="H26" s="171">
        <v>0</v>
      </c>
      <c r="I26" s="171">
        <f>E26*H26</f>
        <v>0</v>
      </c>
      <c r="J26" s="171">
        <v>-0.00135</v>
      </c>
      <c r="K26" s="171">
        <f>E26*J26</f>
        <v>-0.009045000000000001</v>
      </c>
      <c r="Q26" s="165">
        <v>2</v>
      </c>
      <c r="AA26" s="142">
        <v>1</v>
      </c>
      <c r="AB26" s="142">
        <v>7</v>
      </c>
      <c r="AC26" s="142">
        <v>7</v>
      </c>
      <c r="BB26" s="142">
        <v>1</v>
      </c>
      <c r="BC26" s="142">
        <f>IF(BB26=1,G26,0)</f>
        <v>0</v>
      </c>
      <c r="BD26" s="142">
        <f>IF(BB26=2,G26,0)</f>
        <v>0</v>
      </c>
      <c r="BE26" s="142">
        <f>IF(BB26=3,G26,0)</f>
        <v>0</v>
      </c>
      <c r="BF26" s="142">
        <f>IF(BB26=4,G26,0)</f>
        <v>0</v>
      </c>
      <c r="BG26" s="142">
        <f>IF(BB26=5,G26,0)</f>
        <v>0</v>
      </c>
      <c r="CA26" s="142">
        <v>1</v>
      </c>
      <c r="CB26" s="142">
        <v>7</v>
      </c>
      <c r="CC26" s="165"/>
      <c r="CD26" s="165"/>
    </row>
    <row r="27" spans="1:17" ht="12.75" hidden="1">
      <c r="A27" s="172"/>
      <c r="B27" s="173"/>
      <c r="C27" s="228" t="s">
        <v>113</v>
      </c>
      <c r="D27" s="229"/>
      <c r="E27" s="175">
        <v>6.7</v>
      </c>
      <c r="F27" s="176"/>
      <c r="G27" s="177"/>
      <c r="H27" s="178"/>
      <c r="I27" s="179"/>
      <c r="J27" s="178"/>
      <c r="K27" s="179"/>
      <c r="M27" s="174" t="s">
        <v>113</v>
      </c>
      <c r="O27" s="174"/>
      <c r="Q27" s="165"/>
    </row>
    <row r="28" spans="1:82" ht="12.75">
      <c r="A28" s="166">
        <v>12</v>
      </c>
      <c r="B28" s="167" t="s">
        <v>114</v>
      </c>
      <c r="C28" s="168" t="s">
        <v>115</v>
      </c>
      <c r="D28" s="169" t="s">
        <v>84</v>
      </c>
      <c r="E28" s="170">
        <v>136.19</v>
      </c>
      <c r="F28" s="170">
        <v>0</v>
      </c>
      <c r="G28" s="235">
        <f>E28*F28</f>
        <v>0</v>
      </c>
      <c r="H28" s="171">
        <v>0</v>
      </c>
      <c r="I28" s="171">
        <f>E28*H28</f>
        <v>0</v>
      </c>
      <c r="J28" s="171">
        <v>-0.014</v>
      </c>
      <c r="K28" s="171">
        <f>E28*J28</f>
        <v>-1.90666</v>
      </c>
      <c r="Q28" s="165">
        <v>2</v>
      </c>
      <c r="AA28" s="142">
        <v>1</v>
      </c>
      <c r="AB28" s="142">
        <v>7</v>
      </c>
      <c r="AC28" s="142">
        <v>7</v>
      </c>
      <c r="BB28" s="142">
        <v>1</v>
      </c>
      <c r="BC28" s="142">
        <f>IF(BB28=1,G28,0)</f>
        <v>0</v>
      </c>
      <c r="BD28" s="142">
        <f>IF(BB28=2,G28,0)</f>
        <v>0</v>
      </c>
      <c r="BE28" s="142">
        <f>IF(BB28=3,G28,0)</f>
        <v>0</v>
      </c>
      <c r="BF28" s="142">
        <f>IF(BB28=4,G28,0)</f>
        <v>0</v>
      </c>
      <c r="BG28" s="142">
        <f>IF(BB28=5,G28,0)</f>
        <v>0</v>
      </c>
      <c r="CA28" s="142">
        <v>1</v>
      </c>
      <c r="CB28" s="142">
        <v>7</v>
      </c>
      <c r="CC28" s="165"/>
      <c r="CD28" s="165"/>
    </row>
    <row r="29" spans="1:17" ht="12.75" hidden="1">
      <c r="A29" s="172"/>
      <c r="B29" s="173"/>
      <c r="C29" s="228" t="s">
        <v>116</v>
      </c>
      <c r="D29" s="229"/>
      <c r="E29" s="175">
        <v>21.24</v>
      </c>
      <c r="F29" s="176"/>
      <c r="G29" s="177"/>
      <c r="H29" s="178"/>
      <c r="I29" s="179"/>
      <c r="J29" s="178"/>
      <c r="K29" s="179"/>
      <c r="M29" s="174" t="s">
        <v>116</v>
      </c>
      <c r="O29" s="174"/>
      <c r="Q29" s="165"/>
    </row>
    <row r="30" spans="1:17" ht="12.75" hidden="1">
      <c r="A30" s="172"/>
      <c r="B30" s="173"/>
      <c r="C30" s="228" t="s">
        <v>117</v>
      </c>
      <c r="D30" s="229"/>
      <c r="E30" s="175">
        <v>75.1</v>
      </c>
      <c r="F30" s="176"/>
      <c r="G30" s="177"/>
      <c r="H30" s="178"/>
      <c r="I30" s="179"/>
      <c r="J30" s="178"/>
      <c r="K30" s="179"/>
      <c r="M30" s="174" t="s">
        <v>117</v>
      </c>
      <c r="O30" s="174"/>
      <c r="Q30" s="165"/>
    </row>
    <row r="31" spans="1:17" ht="12.75" hidden="1">
      <c r="A31" s="172"/>
      <c r="B31" s="173"/>
      <c r="C31" s="228" t="s">
        <v>118</v>
      </c>
      <c r="D31" s="229"/>
      <c r="E31" s="175">
        <v>34.3</v>
      </c>
      <c r="F31" s="176"/>
      <c r="G31" s="177"/>
      <c r="H31" s="178"/>
      <c r="I31" s="179"/>
      <c r="J31" s="178"/>
      <c r="K31" s="179"/>
      <c r="M31" s="174" t="s">
        <v>118</v>
      </c>
      <c r="O31" s="174"/>
      <c r="Q31" s="165"/>
    </row>
    <row r="32" spans="1:17" ht="12.75" hidden="1">
      <c r="A32" s="172"/>
      <c r="B32" s="173"/>
      <c r="C32" s="228" t="s">
        <v>119</v>
      </c>
      <c r="D32" s="229"/>
      <c r="E32" s="175">
        <v>5.55</v>
      </c>
      <c r="F32" s="176"/>
      <c r="G32" s="177"/>
      <c r="H32" s="178"/>
      <c r="I32" s="179"/>
      <c r="J32" s="178"/>
      <c r="K32" s="179"/>
      <c r="M32" s="174" t="s">
        <v>119</v>
      </c>
      <c r="O32" s="174"/>
      <c r="Q32" s="165"/>
    </row>
    <row r="33" spans="1:82" ht="12.75">
      <c r="A33" s="166">
        <v>13</v>
      </c>
      <c r="B33" s="167" t="s">
        <v>120</v>
      </c>
      <c r="C33" s="168" t="s">
        <v>121</v>
      </c>
      <c r="D33" s="169" t="s">
        <v>122</v>
      </c>
      <c r="E33" s="170">
        <v>1.25</v>
      </c>
      <c r="F33" s="170">
        <v>0</v>
      </c>
      <c r="G33" s="235">
        <f>E33*F33</f>
        <v>0</v>
      </c>
      <c r="H33" s="171">
        <v>0.00128</v>
      </c>
      <c r="I33" s="171">
        <f>E33*H33</f>
        <v>0.0016</v>
      </c>
      <c r="J33" s="171">
        <v>-1.95</v>
      </c>
      <c r="K33" s="171">
        <f>E33*J33</f>
        <v>-2.4375</v>
      </c>
      <c r="Q33" s="165">
        <v>2</v>
      </c>
      <c r="AA33" s="142">
        <v>1</v>
      </c>
      <c r="AB33" s="142">
        <v>1</v>
      </c>
      <c r="AC33" s="142">
        <v>1</v>
      </c>
      <c r="BB33" s="142">
        <v>1</v>
      </c>
      <c r="BC33" s="142">
        <f>IF(BB33=1,G33,0)</f>
        <v>0</v>
      </c>
      <c r="BD33" s="142">
        <f>IF(BB33=2,G33,0)</f>
        <v>0</v>
      </c>
      <c r="BE33" s="142">
        <f>IF(BB33=3,G33,0)</f>
        <v>0</v>
      </c>
      <c r="BF33" s="142">
        <f>IF(BB33=4,G33,0)</f>
        <v>0</v>
      </c>
      <c r="BG33" s="142">
        <f>IF(BB33=5,G33,0)</f>
        <v>0</v>
      </c>
      <c r="CA33" s="142">
        <v>1</v>
      </c>
      <c r="CB33" s="142">
        <v>1</v>
      </c>
      <c r="CC33" s="165"/>
      <c r="CD33" s="165"/>
    </row>
    <row r="34" spans="1:82" ht="12.75">
      <c r="A34" s="166">
        <v>14</v>
      </c>
      <c r="B34" s="167" t="s">
        <v>123</v>
      </c>
      <c r="C34" s="168" t="s">
        <v>124</v>
      </c>
      <c r="D34" s="169" t="s">
        <v>84</v>
      </c>
      <c r="E34" s="170">
        <v>6.96</v>
      </c>
      <c r="F34" s="170">
        <v>0</v>
      </c>
      <c r="G34" s="235">
        <f>E34*F34</f>
        <v>0</v>
      </c>
      <c r="H34" s="171">
        <v>0.001</v>
      </c>
      <c r="I34" s="171">
        <f>E34*H34</f>
        <v>0.00696</v>
      </c>
      <c r="J34" s="171">
        <v>-0.031</v>
      </c>
      <c r="K34" s="171">
        <f>E34*J34</f>
        <v>-0.21576</v>
      </c>
      <c r="Q34" s="165">
        <v>2</v>
      </c>
      <c r="AA34" s="142">
        <v>1</v>
      </c>
      <c r="AB34" s="142">
        <v>1</v>
      </c>
      <c r="AC34" s="142">
        <v>1</v>
      </c>
      <c r="BB34" s="142">
        <v>1</v>
      </c>
      <c r="BC34" s="142">
        <f>IF(BB34=1,G34,0)</f>
        <v>0</v>
      </c>
      <c r="BD34" s="142">
        <f>IF(BB34=2,G34,0)</f>
        <v>0</v>
      </c>
      <c r="BE34" s="142">
        <f>IF(BB34=3,G34,0)</f>
        <v>0</v>
      </c>
      <c r="BF34" s="142">
        <f>IF(BB34=4,G34,0)</f>
        <v>0</v>
      </c>
      <c r="BG34" s="142">
        <f>IF(BB34=5,G34,0)</f>
        <v>0</v>
      </c>
      <c r="CA34" s="142">
        <v>1</v>
      </c>
      <c r="CB34" s="142">
        <v>1</v>
      </c>
      <c r="CC34" s="165"/>
      <c r="CD34" s="165"/>
    </row>
    <row r="35" spans="1:17" ht="12.75" hidden="1">
      <c r="A35" s="172"/>
      <c r="B35" s="173"/>
      <c r="C35" s="228" t="s">
        <v>125</v>
      </c>
      <c r="D35" s="229"/>
      <c r="E35" s="175">
        <v>1.41</v>
      </c>
      <c r="F35" s="176"/>
      <c r="G35" s="177"/>
      <c r="H35" s="178"/>
      <c r="I35" s="179"/>
      <c r="J35" s="178"/>
      <c r="K35" s="179"/>
      <c r="M35" s="174" t="s">
        <v>125</v>
      </c>
      <c r="O35" s="174"/>
      <c r="Q35" s="165"/>
    </row>
    <row r="36" spans="1:17" ht="12.75" hidden="1">
      <c r="A36" s="172"/>
      <c r="B36" s="173"/>
      <c r="C36" s="228" t="s">
        <v>119</v>
      </c>
      <c r="D36" s="229"/>
      <c r="E36" s="175">
        <v>5.55</v>
      </c>
      <c r="F36" s="176"/>
      <c r="G36" s="177"/>
      <c r="H36" s="178"/>
      <c r="I36" s="179"/>
      <c r="J36" s="178"/>
      <c r="K36" s="179"/>
      <c r="M36" s="174" t="s">
        <v>119</v>
      </c>
      <c r="O36" s="174"/>
      <c r="Q36" s="165"/>
    </row>
    <row r="37" spans="1:82" ht="12.75">
      <c r="A37" s="166">
        <v>15</v>
      </c>
      <c r="B37" s="167" t="s">
        <v>126</v>
      </c>
      <c r="C37" s="168" t="s">
        <v>127</v>
      </c>
      <c r="D37" s="169" t="s">
        <v>84</v>
      </c>
      <c r="E37" s="170">
        <v>101.32</v>
      </c>
      <c r="F37" s="170">
        <v>0</v>
      </c>
      <c r="G37" s="235">
        <f>E37*F37</f>
        <v>0</v>
      </c>
      <c r="H37" s="171">
        <v>0.00137</v>
      </c>
      <c r="I37" s="171">
        <f>E37*H37</f>
        <v>0.13880839999999997</v>
      </c>
      <c r="J37" s="171">
        <v>-0.041</v>
      </c>
      <c r="K37" s="171">
        <f>E37*J37</f>
        <v>-4.15412</v>
      </c>
      <c r="Q37" s="165">
        <v>2</v>
      </c>
      <c r="AA37" s="142">
        <v>1</v>
      </c>
      <c r="AB37" s="142">
        <v>1</v>
      </c>
      <c r="AC37" s="142">
        <v>1</v>
      </c>
      <c r="BB37" s="142">
        <v>1</v>
      </c>
      <c r="BC37" s="142">
        <f>IF(BB37=1,G37,0)</f>
        <v>0</v>
      </c>
      <c r="BD37" s="142">
        <f>IF(BB37=2,G37,0)</f>
        <v>0</v>
      </c>
      <c r="BE37" s="142">
        <f>IF(BB37=3,G37,0)</f>
        <v>0</v>
      </c>
      <c r="BF37" s="142">
        <f>IF(BB37=4,G37,0)</f>
        <v>0</v>
      </c>
      <c r="BG37" s="142">
        <f>IF(BB37=5,G37,0)</f>
        <v>0</v>
      </c>
      <c r="CA37" s="142">
        <v>1</v>
      </c>
      <c r="CB37" s="142">
        <v>1</v>
      </c>
      <c r="CC37" s="165"/>
      <c r="CD37" s="165"/>
    </row>
    <row r="38" spans="1:17" ht="12.75" hidden="1">
      <c r="A38" s="172"/>
      <c r="B38" s="173"/>
      <c r="C38" s="228" t="s">
        <v>128</v>
      </c>
      <c r="D38" s="229"/>
      <c r="E38" s="175">
        <v>6.87</v>
      </c>
      <c r="F38" s="176"/>
      <c r="G38" s="177"/>
      <c r="H38" s="178"/>
      <c r="I38" s="179"/>
      <c r="J38" s="178"/>
      <c r="K38" s="179"/>
      <c r="M38" s="174" t="s">
        <v>128</v>
      </c>
      <c r="O38" s="174"/>
      <c r="Q38" s="165"/>
    </row>
    <row r="39" spans="1:17" ht="12.75" hidden="1">
      <c r="A39" s="172"/>
      <c r="B39" s="173"/>
      <c r="C39" s="228" t="s">
        <v>117</v>
      </c>
      <c r="D39" s="229"/>
      <c r="E39" s="175">
        <v>75.1</v>
      </c>
      <c r="F39" s="176"/>
      <c r="G39" s="177"/>
      <c r="H39" s="178"/>
      <c r="I39" s="179"/>
      <c r="J39" s="178"/>
      <c r="K39" s="179"/>
      <c r="M39" s="174" t="s">
        <v>117</v>
      </c>
      <c r="O39" s="174"/>
      <c r="Q39" s="165"/>
    </row>
    <row r="40" spans="1:17" ht="12.75" hidden="1">
      <c r="A40" s="172"/>
      <c r="B40" s="173"/>
      <c r="C40" s="228" t="s">
        <v>129</v>
      </c>
      <c r="D40" s="229"/>
      <c r="E40" s="175">
        <v>19.35</v>
      </c>
      <c r="F40" s="176"/>
      <c r="G40" s="177"/>
      <c r="H40" s="178"/>
      <c r="I40" s="179"/>
      <c r="J40" s="178"/>
      <c r="K40" s="179"/>
      <c r="M40" s="174" t="s">
        <v>129</v>
      </c>
      <c r="O40" s="174"/>
      <c r="Q40" s="165"/>
    </row>
    <row r="41" spans="1:82" ht="12.75">
      <c r="A41" s="166">
        <v>16</v>
      </c>
      <c r="B41" s="167" t="s">
        <v>130</v>
      </c>
      <c r="C41" s="168" t="s">
        <v>131</v>
      </c>
      <c r="D41" s="169" t="s">
        <v>84</v>
      </c>
      <c r="E41" s="170">
        <v>40.8</v>
      </c>
      <c r="F41" s="170">
        <v>0</v>
      </c>
      <c r="G41" s="235">
        <f>E41*F41</f>
        <v>0</v>
      </c>
      <c r="H41" s="171">
        <v>0.00117</v>
      </c>
      <c r="I41" s="171">
        <f>E41*H41</f>
        <v>0.047736</v>
      </c>
      <c r="J41" s="171">
        <v>-0.076</v>
      </c>
      <c r="K41" s="171">
        <f>E41*J41</f>
        <v>-3.1007999999999996</v>
      </c>
      <c r="Q41" s="165">
        <v>2</v>
      </c>
      <c r="AA41" s="142">
        <v>1</v>
      </c>
      <c r="AB41" s="142">
        <v>1</v>
      </c>
      <c r="AC41" s="142">
        <v>1</v>
      </c>
      <c r="BB41" s="142">
        <v>1</v>
      </c>
      <c r="BC41" s="142">
        <f>IF(BB41=1,G41,0)</f>
        <v>0</v>
      </c>
      <c r="BD41" s="142">
        <f>IF(BB41=2,G41,0)</f>
        <v>0</v>
      </c>
      <c r="BE41" s="142">
        <f>IF(BB41=3,G41,0)</f>
        <v>0</v>
      </c>
      <c r="BF41" s="142">
        <f>IF(BB41=4,G41,0)</f>
        <v>0</v>
      </c>
      <c r="BG41" s="142">
        <f>IF(BB41=5,G41,0)</f>
        <v>0</v>
      </c>
      <c r="CA41" s="142">
        <v>1</v>
      </c>
      <c r="CB41" s="142">
        <v>1</v>
      </c>
      <c r="CC41" s="165"/>
      <c r="CD41" s="165"/>
    </row>
    <row r="42" spans="1:17" ht="12.75" hidden="1">
      <c r="A42" s="172"/>
      <c r="B42" s="173"/>
      <c r="C42" s="228" t="s">
        <v>132</v>
      </c>
      <c r="D42" s="229"/>
      <c r="E42" s="175">
        <v>25.9</v>
      </c>
      <c r="F42" s="176"/>
      <c r="G42" s="177"/>
      <c r="H42" s="178"/>
      <c r="I42" s="179"/>
      <c r="J42" s="178"/>
      <c r="K42" s="179"/>
      <c r="M42" s="174" t="s">
        <v>132</v>
      </c>
      <c r="O42" s="174"/>
      <c r="Q42" s="165"/>
    </row>
    <row r="43" spans="1:17" ht="12.75" hidden="1">
      <c r="A43" s="172"/>
      <c r="B43" s="173"/>
      <c r="C43" s="228" t="s">
        <v>133</v>
      </c>
      <c r="D43" s="229"/>
      <c r="E43" s="175">
        <v>14.9</v>
      </c>
      <c r="F43" s="176"/>
      <c r="G43" s="177"/>
      <c r="H43" s="178"/>
      <c r="I43" s="179"/>
      <c r="J43" s="178"/>
      <c r="K43" s="179"/>
      <c r="M43" s="174" t="s">
        <v>133</v>
      </c>
      <c r="O43" s="174"/>
      <c r="Q43" s="165"/>
    </row>
    <row r="44" spans="1:82" ht="12.75">
      <c r="A44" s="166">
        <v>17</v>
      </c>
      <c r="B44" s="167" t="s">
        <v>134</v>
      </c>
      <c r="C44" s="168" t="s">
        <v>135</v>
      </c>
      <c r="D44" s="169" t="s">
        <v>84</v>
      </c>
      <c r="E44" s="170">
        <v>110</v>
      </c>
      <c r="F44" s="170">
        <v>0</v>
      </c>
      <c r="G44" s="235">
        <f>E44*F44</f>
        <v>0</v>
      </c>
      <c r="H44" s="171">
        <v>0</v>
      </c>
      <c r="I44" s="171">
        <f>E44*H44</f>
        <v>0</v>
      </c>
      <c r="J44" s="171">
        <v>-0.169</v>
      </c>
      <c r="K44" s="171">
        <f>E44*J44</f>
        <v>-18.59</v>
      </c>
      <c r="Q44" s="165">
        <v>2</v>
      </c>
      <c r="AA44" s="142">
        <v>1</v>
      </c>
      <c r="AB44" s="142">
        <v>1</v>
      </c>
      <c r="AC44" s="142">
        <v>1</v>
      </c>
      <c r="BB44" s="142">
        <v>1</v>
      </c>
      <c r="BC44" s="142">
        <f>IF(BB44=1,G44,0)</f>
        <v>0</v>
      </c>
      <c r="BD44" s="142">
        <f>IF(BB44=2,G44,0)</f>
        <v>0</v>
      </c>
      <c r="BE44" s="142">
        <f>IF(BB44=3,G44,0)</f>
        <v>0</v>
      </c>
      <c r="BF44" s="142">
        <f>IF(BB44=4,G44,0)</f>
        <v>0</v>
      </c>
      <c r="BG44" s="142">
        <f>IF(BB44=5,G44,0)</f>
        <v>0</v>
      </c>
      <c r="CA44" s="142">
        <v>1</v>
      </c>
      <c r="CB44" s="142">
        <v>1</v>
      </c>
      <c r="CC44" s="165"/>
      <c r="CD44" s="165"/>
    </row>
    <row r="45" spans="1:17" ht="12.75" hidden="1">
      <c r="A45" s="172"/>
      <c r="B45" s="173"/>
      <c r="C45" s="228" t="s">
        <v>136</v>
      </c>
      <c r="D45" s="229"/>
      <c r="E45" s="175">
        <v>110</v>
      </c>
      <c r="F45" s="176"/>
      <c r="G45" s="177"/>
      <c r="H45" s="178"/>
      <c r="I45" s="179"/>
      <c r="J45" s="178"/>
      <c r="K45" s="179"/>
      <c r="M45" s="174" t="s">
        <v>136</v>
      </c>
      <c r="O45" s="174"/>
      <c r="Q45" s="165"/>
    </row>
    <row r="46" spans="1:82" ht="12.75">
      <c r="A46" s="166">
        <v>18</v>
      </c>
      <c r="B46" s="167" t="s">
        <v>137</v>
      </c>
      <c r="C46" s="168" t="s">
        <v>138</v>
      </c>
      <c r="D46" s="169" t="s">
        <v>84</v>
      </c>
      <c r="E46" s="170">
        <v>81.4</v>
      </c>
      <c r="F46" s="170">
        <v>0</v>
      </c>
      <c r="G46" s="235">
        <f>E46*F46</f>
        <v>0</v>
      </c>
      <c r="H46" s="171">
        <v>0</v>
      </c>
      <c r="I46" s="171">
        <f>E46*H46</f>
        <v>0</v>
      </c>
      <c r="J46" s="171">
        <v>-0.068</v>
      </c>
      <c r="K46" s="171">
        <f>E46*J46</f>
        <v>-5.535200000000001</v>
      </c>
      <c r="Q46" s="165">
        <v>2</v>
      </c>
      <c r="AA46" s="142">
        <v>1</v>
      </c>
      <c r="AB46" s="142">
        <v>1</v>
      </c>
      <c r="AC46" s="142">
        <v>1</v>
      </c>
      <c r="BB46" s="142">
        <v>1</v>
      </c>
      <c r="BC46" s="142">
        <f>IF(BB46=1,G46,0)</f>
        <v>0</v>
      </c>
      <c r="BD46" s="142">
        <f>IF(BB46=2,G46,0)</f>
        <v>0</v>
      </c>
      <c r="BE46" s="142">
        <f>IF(BB46=3,G46,0)</f>
        <v>0</v>
      </c>
      <c r="BF46" s="142">
        <f>IF(BB46=4,G46,0)</f>
        <v>0</v>
      </c>
      <c r="BG46" s="142">
        <f>IF(BB46=5,G46,0)</f>
        <v>0</v>
      </c>
      <c r="CA46" s="142">
        <v>1</v>
      </c>
      <c r="CB46" s="142">
        <v>1</v>
      </c>
      <c r="CC46" s="165"/>
      <c r="CD46" s="165"/>
    </row>
    <row r="47" spans="1:17" ht="12.75" hidden="1">
      <c r="A47" s="172"/>
      <c r="B47" s="173"/>
      <c r="C47" s="228" t="s">
        <v>139</v>
      </c>
      <c r="D47" s="229"/>
      <c r="E47" s="175">
        <v>81.4</v>
      </c>
      <c r="F47" s="176"/>
      <c r="G47" s="177"/>
      <c r="H47" s="178"/>
      <c r="I47" s="179"/>
      <c r="J47" s="178"/>
      <c r="K47" s="179"/>
      <c r="M47" s="174" t="s">
        <v>139</v>
      </c>
      <c r="O47" s="174"/>
      <c r="Q47" s="165"/>
    </row>
    <row r="48" spans="1:59" ht="12.75">
      <c r="A48" s="180"/>
      <c r="B48" s="181" t="s">
        <v>75</v>
      </c>
      <c r="C48" s="182" t="str">
        <f>CONCATENATE(B25," ",C25)</f>
        <v>96 Bourání konstrukcí</v>
      </c>
      <c r="D48" s="183"/>
      <c r="E48" s="184"/>
      <c r="F48" s="185"/>
      <c r="G48" s="186">
        <f>SUM(G25:G47)</f>
        <v>0</v>
      </c>
      <c r="H48" s="187"/>
      <c r="I48" s="188">
        <f>SUM(I25:I47)</f>
        <v>0.19510439999999998</v>
      </c>
      <c r="J48" s="187"/>
      <c r="K48" s="188">
        <f>SUM(K25:K47)</f>
        <v>-35.949085000000004</v>
      </c>
      <c r="Q48" s="165">
        <v>4</v>
      </c>
      <c r="BC48" s="189">
        <f>SUM(BC25:BC47)</f>
        <v>0</v>
      </c>
      <c r="BD48" s="189">
        <f>SUM(BD25:BD47)</f>
        <v>0</v>
      </c>
      <c r="BE48" s="189">
        <f>SUM(BE25:BE47)</f>
        <v>0</v>
      </c>
      <c r="BF48" s="189">
        <f>SUM(BF25:BF47)</f>
        <v>0</v>
      </c>
      <c r="BG48" s="189">
        <f>SUM(BG25:BG47)</f>
        <v>0</v>
      </c>
    </row>
    <row r="49" spans="1:17" ht="12.75">
      <c r="A49" s="157" t="s">
        <v>74</v>
      </c>
      <c r="B49" s="158" t="s">
        <v>140</v>
      </c>
      <c r="C49" s="159" t="s">
        <v>141</v>
      </c>
      <c r="D49" s="160"/>
      <c r="E49" s="161"/>
      <c r="F49" s="161"/>
      <c r="G49" s="162"/>
      <c r="H49" s="163"/>
      <c r="I49" s="164"/>
      <c r="J49" s="163"/>
      <c r="K49" s="164"/>
      <c r="Q49" s="165">
        <v>1</v>
      </c>
    </row>
    <row r="50" spans="1:82" ht="12.75">
      <c r="A50" s="166">
        <v>19</v>
      </c>
      <c r="B50" s="167" t="s">
        <v>142</v>
      </c>
      <c r="C50" s="168" t="s">
        <v>143</v>
      </c>
      <c r="D50" s="169" t="s">
        <v>144</v>
      </c>
      <c r="E50" s="170">
        <v>27.5308024</v>
      </c>
      <c r="F50" s="170">
        <v>0</v>
      </c>
      <c r="G50" s="235">
        <f>E50*F50</f>
        <v>0</v>
      </c>
      <c r="H50" s="171">
        <v>0</v>
      </c>
      <c r="I50" s="171">
        <f>E50*H50</f>
        <v>0</v>
      </c>
      <c r="J50" s="171">
        <v>0</v>
      </c>
      <c r="K50" s="171">
        <f>E50*J50</f>
        <v>0</v>
      </c>
      <c r="Q50" s="165">
        <v>2</v>
      </c>
      <c r="AA50" s="142">
        <v>7</v>
      </c>
      <c r="AB50" s="142">
        <v>1</v>
      </c>
      <c r="AC50" s="142">
        <v>2</v>
      </c>
      <c r="BB50" s="142">
        <v>1</v>
      </c>
      <c r="BC50" s="142">
        <f>IF(BB50=1,G50,0)</f>
        <v>0</v>
      </c>
      <c r="BD50" s="142">
        <f>IF(BB50=2,G50,0)</f>
        <v>0</v>
      </c>
      <c r="BE50" s="142">
        <f>IF(BB50=3,G50,0)</f>
        <v>0</v>
      </c>
      <c r="BF50" s="142">
        <f>IF(BB50=4,G50,0)</f>
        <v>0</v>
      </c>
      <c r="BG50" s="142">
        <f>IF(BB50=5,G50,0)</f>
        <v>0</v>
      </c>
      <c r="CA50" s="142">
        <v>7</v>
      </c>
      <c r="CB50" s="142">
        <v>1</v>
      </c>
      <c r="CC50" s="165"/>
      <c r="CD50" s="165"/>
    </row>
    <row r="51" spans="1:59" ht="12.75">
      <c r="A51" s="180"/>
      <c r="B51" s="181" t="s">
        <v>75</v>
      </c>
      <c r="C51" s="182" t="str">
        <f>CONCATENATE(B49," ",C49)</f>
        <v>99 Staveništní přesun hmot</v>
      </c>
      <c r="D51" s="183"/>
      <c r="E51" s="184"/>
      <c r="F51" s="185"/>
      <c r="G51" s="186">
        <f>SUM(G49:G50)</f>
        <v>0</v>
      </c>
      <c r="H51" s="187"/>
      <c r="I51" s="188">
        <f>SUM(I49:I50)</f>
        <v>0</v>
      </c>
      <c r="J51" s="187"/>
      <c r="K51" s="188">
        <f>SUM(K49:K50)</f>
        <v>0</v>
      </c>
      <c r="Q51" s="165">
        <v>4</v>
      </c>
      <c r="BC51" s="189">
        <f>SUM(BC49:BC50)</f>
        <v>0</v>
      </c>
      <c r="BD51" s="189">
        <f>SUM(BD49:BD50)</f>
        <v>0</v>
      </c>
      <c r="BE51" s="189">
        <f>SUM(BE49:BE50)</f>
        <v>0</v>
      </c>
      <c r="BF51" s="189">
        <f>SUM(BF49:BF50)</f>
        <v>0</v>
      </c>
      <c r="BG51" s="189">
        <f>SUM(BG49:BG50)</f>
        <v>0</v>
      </c>
    </row>
    <row r="52" spans="1:17" ht="12.75">
      <c r="A52" s="157" t="s">
        <v>74</v>
      </c>
      <c r="B52" s="158" t="s">
        <v>145</v>
      </c>
      <c r="C52" s="159" t="s">
        <v>146</v>
      </c>
      <c r="D52" s="160"/>
      <c r="E52" s="161"/>
      <c r="F52" s="161"/>
      <c r="G52" s="162"/>
      <c r="H52" s="163"/>
      <c r="I52" s="164"/>
      <c r="J52" s="163"/>
      <c r="K52" s="164"/>
      <c r="Q52" s="165">
        <v>1</v>
      </c>
    </row>
    <row r="53" spans="1:82" ht="12.75">
      <c r="A53" s="166">
        <v>20</v>
      </c>
      <c r="B53" s="167" t="s">
        <v>147</v>
      </c>
      <c r="C53" s="168" t="s">
        <v>148</v>
      </c>
      <c r="D53" s="169" t="s">
        <v>90</v>
      </c>
      <c r="E53" s="170">
        <v>6.7</v>
      </c>
      <c r="F53" s="170">
        <v>0</v>
      </c>
      <c r="G53" s="235">
        <f>E53*F53</f>
        <v>0</v>
      </c>
      <c r="H53" s="171">
        <v>0.00416</v>
      </c>
      <c r="I53" s="171">
        <f>E53*H53</f>
        <v>0.027871999999999997</v>
      </c>
      <c r="J53" s="171">
        <v>0</v>
      </c>
      <c r="K53" s="171">
        <f>E53*J53</f>
        <v>0</v>
      </c>
      <c r="Q53" s="165">
        <v>2</v>
      </c>
      <c r="AA53" s="142">
        <v>1</v>
      </c>
      <c r="AB53" s="142">
        <v>7</v>
      </c>
      <c r="AC53" s="142">
        <v>7</v>
      </c>
      <c r="BB53" s="142">
        <v>2</v>
      </c>
      <c r="BC53" s="142">
        <f>IF(BB53=1,G53,0)</f>
        <v>0</v>
      </c>
      <c r="BD53" s="142">
        <f>IF(BB53=2,G53,0)</f>
        <v>0</v>
      </c>
      <c r="BE53" s="142">
        <f>IF(BB53=3,G53,0)</f>
        <v>0</v>
      </c>
      <c r="BF53" s="142">
        <f>IF(BB53=4,G53,0)</f>
        <v>0</v>
      </c>
      <c r="BG53" s="142">
        <f>IF(BB53=5,G53,0)</f>
        <v>0</v>
      </c>
      <c r="CA53" s="142">
        <v>1</v>
      </c>
      <c r="CB53" s="142">
        <v>7</v>
      </c>
      <c r="CC53" s="165"/>
      <c r="CD53" s="165"/>
    </row>
    <row r="54" spans="1:17" ht="12.75" hidden="1">
      <c r="A54" s="172"/>
      <c r="B54" s="173"/>
      <c r="C54" s="228" t="s">
        <v>149</v>
      </c>
      <c r="D54" s="229"/>
      <c r="E54" s="175">
        <v>0</v>
      </c>
      <c r="F54" s="176"/>
      <c r="G54" s="177"/>
      <c r="H54" s="178"/>
      <c r="I54" s="179"/>
      <c r="J54" s="178"/>
      <c r="K54" s="179"/>
      <c r="M54" s="174" t="s">
        <v>149</v>
      </c>
      <c r="O54" s="174"/>
      <c r="Q54" s="165"/>
    </row>
    <row r="55" spans="1:82" ht="12.75">
      <c r="A55" s="166">
        <v>21</v>
      </c>
      <c r="B55" s="167" t="s">
        <v>150</v>
      </c>
      <c r="C55" s="168" t="s">
        <v>151</v>
      </c>
      <c r="D55" s="169" t="s">
        <v>59</v>
      </c>
      <c r="E55" s="170">
        <f>G53/100</f>
        <v>0</v>
      </c>
      <c r="F55" s="170">
        <v>0</v>
      </c>
      <c r="G55" s="235">
        <f>E55*F55</f>
        <v>0</v>
      </c>
      <c r="H55" s="171">
        <v>0</v>
      </c>
      <c r="I55" s="171">
        <f>E55*H55</f>
        <v>0</v>
      </c>
      <c r="J55" s="171">
        <v>0</v>
      </c>
      <c r="K55" s="171">
        <f>E55*J55</f>
        <v>0</v>
      </c>
      <c r="Q55" s="165">
        <v>2</v>
      </c>
      <c r="AA55" s="142">
        <v>7</v>
      </c>
      <c r="AB55" s="142">
        <v>1002</v>
      </c>
      <c r="AC55" s="142">
        <v>5</v>
      </c>
      <c r="BB55" s="142">
        <v>2</v>
      </c>
      <c r="BC55" s="142">
        <f>IF(BB55=1,G55,0)</f>
        <v>0</v>
      </c>
      <c r="BD55" s="142">
        <f>IF(BB55=2,G55,0)</f>
        <v>0</v>
      </c>
      <c r="BE55" s="142">
        <f>IF(BB55=3,G55,0)</f>
        <v>0</v>
      </c>
      <c r="BF55" s="142">
        <f>IF(BB55=4,G55,0)</f>
        <v>0</v>
      </c>
      <c r="BG55" s="142">
        <f>IF(BB55=5,G55,0)</f>
        <v>0</v>
      </c>
      <c r="CA55" s="142">
        <v>7</v>
      </c>
      <c r="CB55" s="142">
        <v>1002</v>
      </c>
      <c r="CC55" s="165"/>
      <c r="CD55" s="165"/>
    </row>
    <row r="56" spans="1:59" ht="12.75">
      <c r="A56" s="180"/>
      <c r="B56" s="181" t="s">
        <v>75</v>
      </c>
      <c r="C56" s="182" t="str">
        <f>CONCATENATE(B52," ",C52)</f>
        <v>764 Konstrukce klempířské</v>
      </c>
      <c r="D56" s="183"/>
      <c r="E56" s="184"/>
      <c r="F56" s="185"/>
      <c r="G56" s="186">
        <f>SUM(G52:G55)</f>
        <v>0</v>
      </c>
      <c r="H56" s="187"/>
      <c r="I56" s="188">
        <f>SUM(I52:I55)</f>
        <v>0.027871999999999997</v>
      </c>
      <c r="J56" s="187"/>
      <c r="K56" s="188">
        <f>SUM(K52:K55)</f>
        <v>0</v>
      </c>
      <c r="Q56" s="165">
        <v>4</v>
      </c>
      <c r="BC56" s="189">
        <f>SUM(BC52:BC55)</f>
        <v>0</v>
      </c>
      <c r="BD56" s="189">
        <f>SUM(BD52:BD55)</f>
        <v>0</v>
      </c>
      <c r="BE56" s="189">
        <f>SUM(BE52:BE55)</f>
        <v>0</v>
      </c>
      <c r="BF56" s="189">
        <f>SUM(BF52:BF55)</f>
        <v>0</v>
      </c>
      <c r="BG56" s="189">
        <f>SUM(BG52:BG55)</f>
        <v>0</v>
      </c>
    </row>
    <row r="57" spans="1:17" ht="12.75">
      <c r="A57" s="157" t="s">
        <v>74</v>
      </c>
      <c r="B57" s="158" t="s">
        <v>152</v>
      </c>
      <c r="C57" s="159" t="s">
        <v>153</v>
      </c>
      <c r="D57" s="160"/>
      <c r="E57" s="161"/>
      <c r="F57" s="161"/>
      <c r="G57" s="162"/>
      <c r="H57" s="163"/>
      <c r="I57" s="164"/>
      <c r="J57" s="163"/>
      <c r="K57" s="164"/>
      <c r="Q57" s="165">
        <v>1</v>
      </c>
    </row>
    <row r="58" spans="1:82" ht="12.75">
      <c r="A58" s="166">
        <v>22</v>
      </c>
      <c r="B58" s="167" t="s">
        <v>154</v>
      </c>
      <c r="C58" s="168" t="s">
        <v>155</v>
      </c>
      <c r="D58" s="169" t="s">
        <v>90</v>
      </c>
      <c r="E58" s="170">
        <v>328.6</v>
      </c>
      <c r="F58" s="170">
        <v>0</v>
      </c>
      <c r="G58" s="235">
        <f>E58*F58</f>
        <v>0</v>
      </c>
      <c r="H58" s="171">
        <v>0</v>
      </c>
      <c r="I58" s="171">
        <f>E58*H58</f>
        <v>0</v>
      </c>
      <c r="J58" s="171">
        <v>0</v>
      </c>
      <c r="K58" s="171">
        <f>E58*J58</f>
        <v>0</v>
      </c>
      <c r="Q58" s="165">
        <v>2</v>
      </c>
      <c r="AA58" s="142">
        <v>1</v>
      </c>
      <c r="AB58" s="142">
        <v>7</v>
      </c>
      <c r="AC58" s="142">
        <v>7</v>
      </c>
      <c r="BB58" s="142">
        <v>2</v>
      </c>
      <c r="BC58" s="142">
        <f>IF(BB58=1,G58,0)</f>
        <v>0</v>
      </c>
      <c r="BD58" s="142">
        <f>IF(BB58=2,G58,0)</f>
        <v>0</v>
      </c>
      <c r="BE58" s="142">
        <f>IF(BB58=3,G58,0)</f>
        <v>0</v>
      </c>
      <c r="BF58" s="142">
        <f>IF(BB58=4,G58,0)</f>
        <v>0</v>
      </c>
      <c r="BG58" s="142">
        <f>IF(BB58=5,G58,0)</f>
        <v>0</v>
      </c>
      <c r="CA58" s="142">
        <v>1</v>
      </c>
      <c r="CB58" s="142">
        <v>7</v>
      </c>
      <c r="CC58" s="165"/>
      <c r="CD58" s="165"/>
    </row>
    <row r="59" spans="1:17" ht="12.75" hidden="1">
      <c r="A59" s="172"/>
      <c r="B59" s="173"/>
      <c r="C59" s="228" t="s">
        <v>91</v>
      </c>
      <c r="D59" s="229"/>
      <c r="E59" s="175">
        <v>219.5</v>
      </c>
      <c r="F59" s="176"/>
      <c r="G59" s="177"/>
      <c r="H59" s="178"/>
      <c r="I59" s="179"/>
      <c r="J59" s="178"/>
      <c r="K59" s="179"/>
      <c r="M59" s="174" t="s">
        <v>91</v>
      </c>
      <c r="O59" s="174"/>
      <c r="Q59" s="165"/>
    </row>
    <row r="60" spans="1:17" ht="12.75" hidden="1">
      <c r="A60" s="172"/>
      <c r="B60" s="173"/>
      <c r="C60" s="228" t="s">
        <v>92</v>
      </c>
      <c r="D60" s="229"/>
      <c r="E60" s="175">
        <v>109.1</v>
      </c>
      <c r="F60" s="176"/>
      <c r="G60" s="177"/>
      <c r="H60" s="178"/>
      <c r="I60" s="179"/>
      <c r="J60" s="178"/>
      <c r="K60" s="179"/>
      <c r="M60" s="174" t="s">
        <v>92</v>
      </c>
      <c r="O60" s="174"/>
      <c r="Q60" s="165"/>
    </row>
    <row r="61" spans="1:82" ht="12.75">
      <c r="A61" s="166">
        <v>23</v>
      </c>
      <c r="B61" s="167" t="s">
        <v>156</v>
      </c>
      <c r="C61" s="168" t="s">
        <v>157</v>
      </c>
      <c r="D61" s="169" t="s">
        <v>158</v>
      </c>
      <c r="E61" s="170">
        <v>12</v>
      </c>
      <c r="F61" s="170">
        <v>0</v>
      </c>
      <c r="G61" s="235">
        <f>E61*F61</f>
        <v>0</v>
      </c>
      <c r="H61" s="171">
        <v>0</v>
      </c>
      <c r="I61" s="171">
        <f>E61*H61</f>
        <v>0</v>
      </c>
      <c r="J61" s="171">
        <v>0</v>
      </c>
      <c r="K61" s="171">
        <f>E61*J61</f>
        <v>0</v>
      </c>
      <c r="Q61" s="165">
        <v>2</v>
      </c>
      <c r="AA61" s="142">
        <v>12</v>
      </c>
      <c r="AB61" s="142">
        <v>0</v>
      </c>
      <c r="AC61" s="142">
        <v>23</v>
      </c>
      <c r="BB61" s="142">
        <v>2</v>
      </c>
      <c r="BC61" s="142">
        <f>IF(BB61=1,G61,0)</f>
        <v>0</v>
      </c>
      <c r="BD61" s="142">
        <f>IF(BB61=2,G61,0)</f>
        <v>0</v>
      </c>
      <c r="BE61" s="142">
        <f>IF(BB61=3,G61,0)</f>
        <v>0</v>
      </c>
      <c r="BF61" s="142">
        <f>IF(BB61=4,G61,0)</f>
        <v>0</v>
      </c>
      <c r="BG61" s="142">
        <f>IF(BB61=5,G61,0)</f>
        <v>0</v>
      </c>
      <c r="CA61" s="142">
        <v>12</v>
      </c>
      <c r="CB61" s="142">
        <v>0</v>
      </c>
      <c r="CC61" s="165"/>
      <c r="CD61" s="165"/>
    </row>
    <row r="62" spans="1:17" ht="12.75" hidden="1">
      <c r="A62" s="172"/>
      <c r="B62" s="173"/>
      <c r="C62" s="228" t="s">
        <v>159</v>
      </c>
      <c r="D62" s="229"/>
      <c r="E62" s="175">
        <v>0</v>
      </c>
      <c r="F62" s="176"/>
      <c r="G62" s="177"/>
      <c r="H62" s="178"/>
      <c r="I62" s="179"/>
      <c r="J62" s="178"/>
      <c r="K62" s="179"/>
      <c r="M62" s="174" t="s">
        <v>159</v>
      </c>
      <c r="O62" s="174"/>
      <c r="Q62" s="165"/>
    </row>
    <row r="63" spans="1:82" ht="12.75">
      <c r="A63" s="166">
        <v>24</v>
      </c>
      <c r="B63" s="167" t="s">
        <v>160</v>
      </c>
      <c r="C63" s="168" t="s">
        <v>161</v>
      </c>
      <c r="D63" s="169" t="s">
        <v>158</v>
      </c>
      <c r="E63" s="170">
        <v>4</v>
      </c>
      <c r="F63" s="170">
        <v>0</v>
      </c>
      <c r="G63" s="235">
        <f>E63*F63</f>
        <v>0</v>
      </c>
      <c r="H63" s="171">
        <v>0</v>
      </c>
      <c r="I63" s="171">
        <f>E63*H63</f>
        <v>0</v>
      </c>
      <c r="J63" s="171">
        <v>0</v>
      </c>
      <c r="K63" s="171">
        <f>E63*J63</f>
        <v>0</v>
      </c>
      <c r="Q63" s="165">
        <v>2</v>
      </c>
      <c r="AA63" s="142">
        <v>12</v>
      </c>
      <c r="AB63" s="142">
        <v>0</v>
      </c>
      <c r="AC63" s="142">
        <v>24</v>
      </c>
      <c r="BB63" s="142">
        <v>2</v>
      </c>
      <c r="BC63" s="142">
        <f>IF(BB63=1,G63,0)</f>
        <v>0</v>
      </c>
      <c r="BD63" s="142">
        <f>IF(BB63=2,G63,0)</f>
        <v>0</v>
      </c>
      <c r="BE63" s="142">
        <f>IF(BB63=3,G63,0)</f>
        <v>0</v>
      </c>
      <c r="BF63" s="142">
        <f>IF(BB63=4,G63,0)</f>
        <v>0</v>
      </c>
      <c r="BG63" s="142">
        <f>IF(BB63=5,G63,0)</f>
        <v>0</v>
      </c>
      <c r="CA63" s="142">
        <v>12</v>
      </c>
      <c r="CB63" s="142">
        <v>0</v>
      </c>
      <c r="CC63" s="165"/>
      <c r="CD63" s="165"/>
    </row>
    <row r="64" spans="1:17" ht="12.75" hidden="1">
      <c r="A64" s="172"/>
      <c r="B64" s="173"/>
      <c r="C64" s="228" t="s">
        <v>162</v>
      </c>
      <c r="D64" s="229"/>
      <c r="E64" s="175">
        <v>0</v>
      </c>
      <c r="F64" s="176"/>
      <c r="G64" s="177"/>
      <c r="H64" s="178"/>
      <c r="I64" s="179"/>
      <c r="J64" s="178"/>
      <c r="K64" s="179"/>
      <c r="M64" s="174" t="s">
        <v>162</v>
      </c>
      <c r="O64" s="174"/>
      <c r="Q64" s="165"/>
    </row>
    <row r="65" spans="1:17" ht="12.75" hidden="1">
      <c r="A65" s="172"/>
      <c r="B65" s="173"/>
      <c r="C65" s="228" t="s">
        <v>163</v>
      </c>
      <c r="D65" s="229"/>
      <c r="E65" s="175">
        <v>0</v>
      </c>
      <c r="F65" s="176"/>
      <c r="G65" s="177"/>
      <c r="H65" s="178"/>
      <c r="I65" s="179"/>
      <c r="J65" s="178"/>
      <c r="K65" s="179"/>
      <c r="M65" s="174" t="s">
        <v>163</v>
      </c>
      <c r="O65" s="174"/>
      <c r="Q65" s="165"/>
    </row>
    <row r="66" spans="1:82" ht="12.75">
      <c r="A66" s="166">
        <v>25</v>
      </c>
      <c r="B66" s="167" t="s">
        <v>164</v>
      </c>
      <c r="C66" s="168" t="s">
        <v>165</v>
      </c>
      <c r="D66" s="169" t="s">
        <v>158</v>
      </c>
      <c r="E66" s="170">
        <v>2</v>
      </c>
      <c r="F66" s="170">
        <v>0</v>
      </c>
      <c r="G66" s="235">
        <f>E66*F66</f>
        <v>0</v>
      </c>
      <c r="H66" s="171">
        <v>0</v>
      </c>
      <c r="I66" s="171">
        <f>E66*H66</f>
        <v>0</v>
      </c>
      <c r="J66" s="171">
        <v>0</v>
      </c>
      <c r="K66" s="171">
        <f>E66*J66</f>
        <v>0</v>
      </c>
      <c r="Q66" s="165">
        <v>2</v>
      </c>
      <c r="AA66" s="142">
        <v>12</v>
      </c>
      <c r="AB66" s="142">
        <v>0</v>
      </c>
      <c r="AC66" s="142">
        <v>25</v>
      </c>
      <c r="BB66" s="142">
        <v>2</v>
      </c>
      <c r="BC66" s="142">
        <f>IF(BB66=1,G66,0)</f>
        <v>0</v>
      </c>
      <c r="BD66" s="142">
        <f>IF(BB66=2,G66,0)</f>
        <v>0</v>
      </c>
      <c r="BE66" s="142">
        <f>IF(BB66=3,G66,0)</f>
        <v>0</v>
      </c>
      <c r="BF66" s="142">
        <f>IF(BB66=4,G66,0)</f>
        <v>0</v>
      </c>
      <c r="BG66" s="142">
        <f>IF(BB66=5,G66,0)</f>
        <v>0</v>
      </c>
      <c r="CA66" s="142">
        <v>12</v>
      </c>
      <c r="CB66" s="142">
        <v>0</v>
      </c>
      <c r="CC66" s="165"/>
      <c r="CD66" s="165"/>
    </row>
    <row r="67" spans="1:17" ht="12.75" hidden="1">
      <c r="A67" s="172"/>
      <c r="B67" s="173"/>
      <c r="C67" s="228" t="s">
        <v>166</v>
      </c>
      <c r="D67" s="229"/>
      <c r="E67" s="175">
        <v>0</v>
      </c>
      <c r="F67" s="176"/>
      <c r="G67" s="177"/>
      <c r="H67" s="178"/>
      <c r="I67" s="179"/>
      <c r="J67" s="178"/>
      <c r="K67" s="179"/>
      <c r="M67" s="174" t="s">
        <v>166</v>
      </c>
      <c r="O67" s="174"/>
      <c r="Q67" s="165"/>
    </row>
    <row r="68" spans="1:17" ht="12.75" hidden="1">
      <c r="A68" s="172"/>
      <c r="B68" s="173"/>
      <c r="C68" s="228" t="s">
        <v>167</v>
      </c>
      <c r="D68" s="229"/>
      <c r="E68" s="175">
        <v>0</v>
      </c>
      <c r="F68" s="176"/>
      <c r="G68" s="177"/>
      <c r="H68" s="178"/>
      <c r="I68" s="179"/>
      <c r="J68" s="178"/>
      <c r="K68" s="179"/>
      <c r="M68" s="174" t="s">
        <v>167</v>
      </c>
      <c r="O68" s="174"/>
      <c r="Q68" s="165"/>
    </row>
    <row r="69" spans="1:82" ht="12.75">
      <c r="A69" s="166">
        <v>26</v>
      </c>
      <c r="B69" s="167" t="s">
        <v>168</v>
      </c>
      <c r="C69" s="168" t="s">
        <v>169</v>
      </c>
      <c r="D69" s="169" t="s">
        <v>158</v>
      </c>
      <c r="E69" s="170">
        <v>3</v>
      </c>
      <c r="F69" s="170">
        <v>0</v>
      </c>
      <c r="G69" s="235">
        <f>E69*F69</f>
        <v>0</v>
      </c>
      <c r="H69" s="171">
        <v>0</v>
      </c>
      <c r="I69" s="171">
        <f>E69*H69</f>
        <v>0</v>
      </c>
      <c r="J69" s="171">
        <v>0</v>
      </c>
      <c r="K69" s="171">
        <f>E69*J69</f>
        <v>0</v>
      </c>
      <c r="Q69" s="165">
        <v>2</v>
      </c>
      <c r="AA69" s="142">
        <v>12</v>
      </c>
      <c r="AB69" s="142">
        <v>0</v>
      </c>
      <c r="AC69" s="142">
        <v>26</v>
      </c>
      <c r="BB69" s="142">
        <v>2</v>
      </c>
      <c r="BC69" s="142">
        <f>IF(BB69=1,G69,0)</f>
        <v>0</v>
      </c>
      <c r="BD69" s="142">
        <f>IF(BB69=2,G69,0)</f>
        <v>0</v>
      </c>
      <c r="BE69" s="142">
        <f>IF(BB69=3,G69,0)</f>
        <v>0</v>
      </c>
      <c r="BF69" s="142">
        <f>IF(BB69=4,G69,0)</f>
        <v>0</v>
      </c>
      <c r="BG69" s="142">
        <f>IF(BB69=5,G69,0)</f>
        <v>0</v>
      </c>
      <c r="CA69" s="142">
        <v>12</v>
      </c>
      <c r="CB69" s="142">
        <v>0</v>
      </c>
      <c r="CC69" s="165"/>
      <c r="CD69" s="165"/>
    </row>
    <row r="70" spans="1:17" ht="12.75" hidden="1">
      <c r="A70" s="172"/>
      <c r="B70" s="173"/>
      <c r="C70" s="228" t="s">
        <v>170</v>
      </c>
      <c r="D70" s="229"/>
      <c r="E70" s="175">
        <v>0</v>
      </c>
      <c r="F70" s="176"/>
      <c r="G70" s="177"/>
      <c r="H70" s="178"/>
      <c r="I70" s="179"/>
      <c r="J70" s="178"/>
      <c r="K70" s="179"/>
      <c r="M70" s="174" t="s">
        <v>170</v>
      </c>
      <c r="O70" s="174"/>
      <c r="Q70" s="165"/>
    </row>
    <row r="71" spans="1:82" ht="12.75">
      <c r="A71" s="166">
        <v>27</v>
      </c>
      <c r="B71" s="167" t="s">
        <v>171</v>
      </c>
      <c r="C71" s="168" t="s">
        <v>172</v>
      </c>
      <c r="D71" s="169" t="s">
        <v>158</v>
      </c>
      <c r="E71" s="170">
        <v>1</v>
      </c>
      <c r="F71" s="170">
        <v>0</v>
      </c>
      <c r="G71" s="235">
        <f>E71*F71</f>
        <v>0</v>
      </c>
      <c r="H71" s="171">
        <v>0</v>
      </c>
      <c r="I71" s="171">
        <f>E71*H71</f>
        <v>0</v>
      </c>
      <c r="J71" s="171">
        <v>0</v>
      </c>
      <c r="K71" s="171">
        <f>E71*J71</f>
        <v>0</v>
      </c>
      <c r="Q71" s="165">
        <v>2</v>
      </c>
      <c r="AA71" s="142">
        <v>12</v>
      </c>
      <c r="AB71" s="142">
        <v>0</v>
      </c>
      <c r="AC71" s="142">
        <v>27</v>
      </c>
      <c r="BB71" s="142">
        <v>2</v>
      </c>
      <c r="BC71" s="142">
        <f>IF(BB71=1,G71,0)</f>
        <v>0</v>
      </c>
      <c r="BD71" s="142">
        <f>IF(BB71=2,G71,0)</f>
        <v>0</v>
      </c>
      <c r="BE71" s="142">
        <f>IF(BB71=3,G71,0)</f>
        <v>0</v>
      </c>
      <c r="BF71" s="142">
        <f>IF(BB71=4,G71,0)</f>
        <v>0</v>
      </c>
      <c r="BG71" s="142">
        <f>IF(BB71=5,G71,0)</f>
        <v>0</v>
      </c>
      <c r="CA71" s="142">
        <v>12</v>
      </c>
      <c r="CB71" s="142">
        <v>0</v>
      </c>
      <c r="CC71" s="165"/>
      <c r="CD71" s="165"/>
    </row>
    <row r="72" spans="1:17" ht="12.75" hidden="1">
      <c r="A72" s="172"/>
      <c r="B72" s="173"/>
      <c r="C72" s="228" t="s">
        <v>173</v>
      </c>
      <c r="D72" s="229"/>
      <c r="E72" s="175">
        <v>0</v>
      </c>
      <c r="F72" s="176"/>
      <c r="G72" s="177"/>
      <c r="H72" s="178"/>
      <c r="I72" s="179"/>
      <c r="J72" s="178"/>
      <c r="K72" s="179"/>
      <c r="M72" s="174" t="s">
        <v>173</v>
      </c>
      <c r="O72" s="174"/>
      <c r="Q72" s="165"/>
    </row>
    <row r="73" spans="1:82" ht="12.75">
      <c r="A73" s="166">
        <v>28</v>
      </c>
      <c r="B73" s="167" t="s">
        <v>174</v>
      </c>
      <c r="C73" s="168" t="s">
        <v>175</v>
      </c>
      <c r="D73" s="169" t="s">
        <v>158</v>
      </c>
      <c r="E73" s="170">
        <v>6</v>
      </c>
      <c r="F73" s="170">
        <v>0</v>
      </c>
      <c r="G73" s="235">
        <f>E73*F73</f>
        <v>0</v>
      </c>
      <c r="H73" s="171">
        <v>0</v>
      </c>
      <c r="I73" s="171">
        <f>E73*H73</f>
        <v>0</v>
      </c>
      <c r="J73" s="171">
        <v>0</v>
      </c>
      <c r="K73" s="171">
        <f>E73*J73</f>
        <v>0</v>
      </c>
      <c r="Q73" s="165">
        <v>2</v>
      </c>
      <c r="AA73" s="142">
        <v>12</v>
      </c>
      <c r="AB73" s="142">
        <v>0</v>
      </c>
      <c r="AC73" s="142">
        <v>28</v>
      </c>
      <c r="BB73" s="142">
        <v>2</v>
      </c>
      <c r="BC73" s="142">
        <f>IF(BB73=1,G73,0)</f>
        <v>0</v>
      </c>
      <c r="BD73" s="142">
        <f>IF(BB73=2,G73,0)</f>
        <v>0</v>
      </c>
      <c r="BE73" s="142">
        <f>IF(BB73=3,G73,0)</f>
        <v>0</v>
      </c>
      <c r="BF73" s="142">
        <f>IF(BB73=4,G73,0)</f>
        <v>0</v>
      </c>
      <c r="BG73" s="142">
        <f>IF(BB73=5,G73,0)</f>
        <v>0</v>
      </c>
      <c r="CA73" s="142">
        <v>12</v>
      </c>
      <c r="CB73" s="142">
        <v>0</v>
      </c>
      <c r="CC73" s="165"/>
      <c r="CD73" s="165"/>
    </row>
    <row r="74" spans="1:17" ht="12.75" hidden="1">
      <c r="A74" s="172"/>
      <c r="B74" s="173"/>
      <c r="C74" s="228" t="s">
        <v>176</v>
      </c>
      <c r="D74" s="229"/>
      <c r="E74" s="175">
        <v>0</v>
      </c>
      <c r="F74" s="176"/>
      <c r="G74" s="177"/>
      <c r="H74" s="178"/>
      <c r="I74" s="179"/>
      <c r="J74" s="178"/>
      <c r="K74" s="179"/>
      <c r="M74" s="174" t="s">
        <v>176</v>
      </c>
      <c r="O74" s="174"/>
      <c r="Q74" s="165"/>
    </row>
    <row r="75" spans="1:82" ht="12.75">
      <c r="A75" s="166">
        <v>29</v>
      </c>
      <c r="B75" s="167" t="s">
        <v>177</v>
      </c>
      <c r="C75" s="168" t="s">
        <v>175</v>
      </c>
      <c r="D75" s="169" t="s">
        <v>158</v>
      </c>
      <c r="E75" s="170">
        <v>6</v>
      </c>
      <c r="F75" s="170">
        <v>0</v>
      </c>
      <c r="G75" s="235">
        <f>E75*F75</f>
        <v>0</v>
      </c>
      <c r="H75" s="171">
        <v>0</v>
      </c>
      <c r="I75" s="171">
        <f>E75*H75</f>
        <v>0</v>
      </c>
      <c r="J75" s="171">
        <v>0</v>
      </c>
      <c r="K75" s="171">
        <f>E75*J75</f>
        <v>0</v>
      </c>
      <c r="Q75" s="165">
        <v>2</v>
      </c>
      <c r="AA75" s="142">
        <v>12</v>
      </c>
      <c r="AB75" s="142">
        <v>0</v>
      </c>
      <c r="AC75" s="142">
        <v>29</v>
      </c>
      <c r="BB75" s="142">
        <v>2</v>
      </c>
      <c r="BC75" s="142">
        <f>IF(BB75=1,G75,0)</f>
        <v>0</v>
      </c>
      <c r="BD75" s="142">
        <f>IF(BB75=2,G75,0)</f>
        <v>0</v>
      </c>
      <c r="BE75" s="142">
        <f>IF(BB75=3,G75,0)</f>
        <v>0</v>
      </c>
      <c r="BF75" s="142">
        <f>IF(BB75=4,G75,0)</f>
        <v>0</v>
      </c>
      <c r="BG75" s="142">
        <f>IF(BB75=5,G75,0)</f>
        <v>0</v>
      </c>
      <c r="CA75" s="142">
        <v>12</v>
      </c>
      <c r="CB75" s="142">
        <v>0</v>
      </c>
      <c r="CC75" s="165"/>
      <c r="CD75" s="165"/>
    </row>
    <row r="76" spans="1:17" ht="12.75" hidden="1">
      <c r="A76" s="172"/>
      <c r="B76" s="173"/>
      <c r="C76" s="228" t="s">
        <v>176</v>
      </c>
      <c r="D76" s="229"/>
      <c r="E76" s="175">
        <v>0</v>
      </c>
      <c r="F76" s="176"/>
      <c r="G76" s="177"/>
      <c r="H76" s="178"/>
      <c r="I76" s="179"/>
      <c r="J76" s="178"/>
      <c r="K76" s="179"/>
      <c r="M76" s="174" t="s">
        <v>176</v>
      </c>
      <c r="O76" s="174"/>
      <c r="Q76" s="165"/>
    </row>
    <row r="77" spans="1:82" ht="12.75">
      <c r="A77" s="166">
        <v>30</v>
      </c>
      <c r="B77" s="167" t="s">
        <v>178</v>
      </c>
      <c r="C77" s="168" t="s">
        <v>179</v>
      </c>
      <c r="D77" s="169" t="s">
        <v>158</v>
      </c>
      <c r="E77" s="170">
        <v>2</v>
      </c>
      <c r="F77" s="170">
        <v>0</v>
      </c>
      <c r="G77" s="235">
        <f>E77*F77</f>
        <v>0</v>
      </c>
      <c r="H77" s="171">
        <v>0</v>
      </c>
      <c r="I77" s="171">
        <f>E77*H77</f>
        <v>0</v>
      </c>
      <c r="J77" s="171">
        <v>0</v>
      </c>
      <c r="K77" s="171">
        <f>E77*J77</f>
        <v>0</v>
      </c>
      <c r="Q77" s="165">
        <v>2</v>
      </c>
      <c r="AA77" s="142">
        <v>12</v>
      </c>
      <c r="AB77" s="142">
        <v>0</v>
      </c>
      <c r="AC77" s="142">
        <v>30</v>
      </c>
      <c r="BB77" s="142">
        <v>2</v>
      </c>
      <c r="BC77" s="142">
        <f>IF(BB77=1,G77,0)</f>
        <v>0</v>
      </c>
      <c r="BD77" s="142">
        <f>IF(BB77=2,G77,0)</f>
        <v>0</v>
      </c>
      <c r="BE77" s="142">
        <f>IF(BB77=3,G77,0)</f>
        <v>0</v>
      </c>
      <c r="BF77" s="142">
        <f>IF(BB77=4,G77,0)</f>
        <v>0</v>
      </c>
      <c r="BG77" s="142">
        <f>IF(BB77=5,G77,0)</f>
        <v>0</v>
      </c>
      <c r="CA77" s="142">
        <v>12</v>
      </c>
      <c r="CB77" s="142">
        <v>0</v>
      </c>
      <c r="CC77" s="165"/>
      <c r="CD77" s="165"/>
    </row>
    <row r="78" spans="1:17" ht="12.75" hidden="1">
      <c r="A78" s="172"/>
      <c r="B78" s="173"/>
      <c r="C78" s="228" t="s">
        <v>180</v>
      </c>
      <c r="D78" s="229"/>
      <c r="E78" s="175">
        <v>0</v>
      </c>
      <c r="F78" s="176"/>
      <c r="G78" s="177"/>
      <c r="H78" s="178"/>
      <c r="I78" s="179"/>
      <c r="J78" s="178"/>
      <c r="K78" s="179"/>
      <c r="M78" s="174" t="s">
        <v>180</v>
      </c>
      <c r="O78" s="174"/>
      <c r="Q78" s="165"/>
    </row>
    <row r="79" spans="1:82" ht="12.75">
      <c r="A79" s="166">
        <v>31</v>
      </c>
      <c r="B79" s="167" t="s">
        <v>181</v>
      </c>
      <c r="C79" s="168" t="s">
        <v>182</v>
      </c>
      <c r="D79" s="169" t="s">
        <v>158</v>
      </c>
      <c r="E79" s="170">
        <v>2</v>
      </c>
      <c r="F79" s="170">
        <v>0</v>
      </c>
      <c r="G79" s="235">
        <f>E79*F79</f>
        <v>0</v>
      </c>
      <c r="H79" s="171">
        <v>0</v>
      </c>
      <c r="I79" s="171">
        <f>E79*H79</f>
        <v>0</v>
      </c>
      <c r="J79" s="171">
        <v>0</v>
      </c>
      <c r="K79" s="171">
        <f>E79*J79</f>
        <v>0</v>
      </c>
      <c r="Q79" s="165">
        <v>2</v>
      </c>
      <c r="AA79" s="142">
        <v>12</v>
      </c>
      <c r="AB79" s="142">
        <v>0</v>
      </c>
      <c r="AC79" s="142">
        <v>31</v>
      </c>
      <c r="BB79" s="142">
        <v>2</v>
      </c>
      <c r="BC79" s="142">
        <f>IF(BB79=1,G79,0)</f>
        <v>0</v>
      </c>
      <c r="BD79" s="142">
        <f>IF(BB79=2,G79,0)</f>
        <v>0</v>
      </c>
      <c r="BE79" s="142">
        <f>IF(BB79=3,G79,0)</f>
        <v>0</v>
      </c>
      <c r="BF79" s="142">
        <f>IF(BB79=4,G79,0)</f>
        <v>0</v>
      </c>
      <c r="BG79" s="142">
        <f>IF(BB79=5,G79,0)</f>
        <v>0</v>
      </c>
      <c r="CA79" s="142">
        <v>12</v>
      </c>
      <c r="CB79" s="142">
        <v>0</v>
      </c>
      <c r="CC79" s="165"/>
      <c r="CD79" s="165"/>
    </row>
    <row r="80" spans="1:17" ht="12.75" hidden="1">
      <c r="A80" s="172"/>
      <c r="B80" s="173"/>
      <c r="C80" s="228" t="s">
        <v>183</v>
      </c>
      <c r="D80" s="229"/>
      <c r="E80" s="175">
        <v>0</v>
      </c>
      <c r="F80" s="176"/>
      <c r="G80" s="177"/>
      <c r="H80" s="178"/>
      <c r="I80" s="179"/>
      <c r="J80" s="178"/>
      <c r="K80" s="179"/>
      <c r="M80" s="174" t="s">
        <v>183</v>
      </c>
      <c r="O80" s="174"/>
      <c r="Q80" s="165"/>
    </row>
    <row r="81" spans="1:82" ht="12.75">
      <c r="A81" s="166">
        <v>32</v>
      </c>
      <c r="B81" s="167" t="s">
        <v>184</v>
      </c>
      <c r="C81" s="168" t="s">
        <v>185</v>
      </c>
      <c r="D81" s="169" t="s">
        <v>158</v>
      </c>
      <c r="E81" s="170">
        <v>1</v>
      </c>
      <c r="F81" s="170">
        <v>0</v>
      </c>
      <c r="G81" s="235">
        <f>E81*F81</f>
        <v>0</v>
      </c>
      <c r="H81" s="171">
        <v>0</v>
      </c>
      <c r="I81" s="171">
        <f>E81*H81</f>
        <v>0</v>
      </c>
      <c r="J81" s="171">
        <v>0</v>
      </c>
      <c r="K81" s="171">
        <f>E81*J81</f>
        <v>0</v>
      </c>
      <c r="Q81" s="165">
        <v>2</v>
      </c>
      <c r="AA81" s="142">
        <v>12</v>
      </c>
      <c r="AB81" s="142">
        <v>0</v>
      </c>
      <c r="AC81" s="142">
        <v>32</v>
      </c>
      <c r="BB81" s="142">
        <v>2</v>
      </c>
      <c r="BC81" s="142">
        <f>IF(BB81=1,G81,0)</f>
        <v>0</v>
      </c>
      <c r="BD81" s="142">
        <f>IF(BB81=2,G81,0)</f>
        <v>0</v>
      </c>
      <c r="BE81" s="142">
        <f>IF(BB81=3,G81,0)</f>
        <v>0</v>
      </c>
      <c r="BF81" s="142">
        <f>IF(BB81=4,G81,0)</f>
        <v>0</v>
      </c>
      <c r="BG81" s="142">
        <f>IF(BB81=5,G81,0)</f>
        <v>0</v>
      </c>
      <c r="CA81" s="142">
        <v>12</v>
      </c>
      <c r="CB81" s="142">
        <v>0</v>
      </c>
      <c r="CC81" s="165"/>
      <c r="CD81" s="165"/>
    </row>
    <row r="82" spans="1:17" ht="12.75" hidden="1">
      <c r="A82" s="172"/>
      <c r="B82" s="173"/>
      <c r="C82" s="228" t="s">
        <v>186</v>
      </c>
      <c r="D82" s="229"/>
      <c r="E82" s="175">
        <v>0</v>
      </c>
      <c r="F82" s="176"/>
      <c r="G82" s="177"/>
      <c r="H82" s="178"/>
      <c r="I82" s="179"/>
      <c r="J82" s="178"/>
      <c r="K82" s="179"/>
      <c r="M82" s="174" t="s">
        <v>186</v>
      </c>
      <c r="O82" s="174"/>
      <c r="Q82" s="165"/>
    </row>
    <row r="83" spans="1:82" ht="12.75">
      <c r="A83" s="166">
        <v>33</v>
      </c>
      <c r="B83" s="167" t="s">
        <v>187</v>
      </c>
      <c r="C83" s="168" t="s">
        <v>185</v>
      </c>
      <c r="D83" s="169" t="s">
        <v>158</v>
      </c>
      <c r="E83" s="170">
        <v>2</v>
      </c>
      <c r="F83" s="170">
        <v>0</v>
      </c>
      <c r="G83" s="235">
        <f>E83*F83</f>
        <v>0</v>
      </c>
      <c r="H83" s="171">
        <v>0</v>
      </c>
      <c r="I83" s="171">
        <f>E83*H83</f>
        <v>0</v>
      </c>
      <c r="J83" s="171">
        <v>0</v>
      </c>
      <c r="K83" s="171">
        <f>E83*J83</f>
        <v>0</v>
      </c>
      <c r="Q83" s="165">
        <v>2</v>
      </c>
      <c r="AA83" s="142">
        <v>12</v>
      </c>
      <c r="AB83" s="142">
        <v>0</v>
      </c>
      <c r="AC83" s="142">
        <v>33</v>
      </c>
      <c r="BB83" s="142">
        <v>2</v>
      </c>
      <c r="BC83" s="142">
        <f>IF(BB83=1,G83,0)</f>
        <v>0</v>
      </c>
      <c r="BD83" s="142">
        <f>IF(BB83=2,G83,0)</f>
        <v>0</v>
      </c>
      <c r="BE83" s="142">
        <f>IF(BB83=3,G83,0)</f>
        <v>0</v>
      </c>
      <c r="BF83" s="142">
        <f>IF(BB83=4,G83,0)</f>
        <v>0</v>
      </c>
      <c r="BG83" s="142">
        <f>IF(BB83=5,G83,0)</f>
        <v>0</v>
      </c>
      <c r="CA83" s="142">
        <v>12</v>
      </c>
      <c r="CB83" s="142">
        <v>0</v>
      </c>
      <c r="CC83" s="165"/>
      <c r="CD83" s="165"/>
    </row>
    <row r="84" spans="1:17" ht="12.75" hidden="1">
      <c r="A84" s="172"/>
      <c r="B84" s="173"/>
      <c r="C84" s="228" t="s">
        <v>188</v>
      </c>
      <c r="D84" s="229"/>
      <c r="E84" s="175">
        <v>0</v>
      </c>
      <c r="F84" s="176"/>
      <c r="G84" s="177"/>
      <c r="H84" s="178"/>
      <c r="I84" s="179"/>
      <c r="J84" s="178"/>
      <c r="K84" s="179"/>
      <c r="M84" s="174" t="s">
        <v>188</v>
      </c>
      <c r="O84" s="174"/>
      <c r="Q84" s="165"/>
    </row>
    <row r="85" spans="1:82" ht="12.75">
      <c r="A85" s="166">
        <v>34</v>
      </c>
      <c r="B85" s="167" t="s">
        <v>189</v>
      </c>
      <c r="C85" s="168" t="s">
        <v>185</v>
      </c>
      <c r="D85" s="169" t="s">
        <v>158</v>
      </c>
      <c r="E85" s="170">
        <v>2</v>
      </c>
      <c r="F85" s="170">
        <v>0</v>
      </c>
      <c r="G85" s="235">
        <f>E85*F85</f>
        <v>0</v>
      </c>
      <c r="H85" s="171">
        <v>0</v>
      </c>
      <c r="I85" s="171">
        <f>E85*H85</f>
        <v>0</v>
      </c>
      <c r="J85" s="171">
        <v>0</v>
      </c>
      <c r="K85" s="171">
        <f>E85*J85</f>
        <v>0</v>
      </c>
      <c r="Q85" s="165">
        <v>2</v>
      </c>
      <c r="AA85" s="142">
        <v>12</v>
      </c>
      <c r="AB85" s="142">
        <v>0</v>
      </c>
      <c r="AC85" s="142">
        <v>34</v>
      </c>
      <c r="BB85" s="142">
        <v>2</v>
      </c>
      <c r="BC85" s="142">
        <f>IF(BB85=1,G85,0)</f>
        <v>0</v>
      </c>
      <c r="BD85" s="142">
        <f>IF(BB85=2,G85,0)</f>
        <v>0</v>
      </c>
      <c r="BE85" s="142">
        <f>IF(BB85=3,G85,0)</f>
        <v>0</v>
      </c>
      <c r="BF85" s="142">
        <f>IF(BB85=4,G85,0)</f>
        <v>0</v>
      </c>
      <c r="BG85" s="142">
        <f>IF(BB85=5,G85,0)</f>
        <v>0</v>
      </c>
      <c r="CA85" s="142">
        <v>12</v>
      </c>
      <c r="CB85" s="142">
        <v>0</v>
      </c>
      <c r="CC85" s="165"/>
      <c r="CD85" s="165"/>
    </row>
    <row r="86" spans="1:17" ht="12.75" hidden="1">
      <c r="A86" s="172"/>
      <c r="B86" s="173"/>
      <c r="C86" s="228" t="s">
        <v>188</v>
      </c>
      <c r="D86" s="229"/>
      <c r="E86" s="175">
        <v>0</v>
      </c>
      <c r="F86" s="176"/>
      <c r="G86" s="177"/>
      <c r="H86" s="178"/>
      <c r="I86" s="179"/>
      <c r="J86" s="178"/>
      <c r="K86" s="179"/>
      <c r="M86" s="174" t="s">
        <v>188</v>
      </c>
      <c r="O86" s="174"/>
      <c r="Q86" s="165"/>
    </row>
    <row r="87" spans="1:82" ht="12.75">
      <c r="A87" s="166">
        <v>35</v>
      </c>
      <c r="B87" s="167" t="s">
        <v>190</v>
      </c>
      <c r="C87" s="168" t="s">
        <v>191</v>
      </c>
      <c r="D87" s="169" t="s">
        <v>158</v>
      </c>
      <c r="E87" s="170">
        <v>1</v>
      </c>
      <c r="F87" s="170">
        <v>0</v>
      </c>
      <c r="G87" s="235">
        <f>E87*F87</f>
        <v>0</v>
      </c>
      <c r="H87" s="171">
        <v>0</v>
      </c>
      <c r="I87" s="171">
        <f>E87*H87</f>
        <v>0</v>
      </c>
      <c r="J87" s="171">
        <v>0</v>
      </c>
      <c r="K87" s="171">
        <f>E87*J87</f>
        <v>0</v>
      </c>
      <c r="Q87" s="165">
        <v>2</v>
      </c>
      <c r="AA87" s="142">
        <v>12</v>
      </c>
      <c r="AB87" s="142">
        <v>0</v>
      </c>
      <c r="AC87" s="142">
        <v>35</v>
      </c>
      <c r="BB87" s="142">
        <v>2</v>
      </c>
      <c r="BC87" s="142">
        <f>IF(BB87=1,G87,0)</f>
        <v>0</v>
      </c>
      <c r="BD87" s="142">
        <f>IF(BB87=2,G87,0)</f>
        <v>0</v>
      </c>
      <c r="BE87" s="142">
        <f>IF(BB87=3,G87,0)</f>
        <v>0</v>
      </c>
      <c r="BF87" s="142">
        <f>IF(BB87=4,G87,0)</f>
        <v>0</v>
      </c>
      <c r="BG87" s="142">
        <f>IF(BB87=5,G87,0)</f>
        <v>0</v>
      </c>
      <c r="CA87" s="142">
        <v>12</v>
      </c>
      <c r="CB87" s="142">
        <v>0</v>
      </c>
      <c r="CC87" s="165"/>
      <c r="CD87" s="165"/>
    </row>
    <row r="88" spans="1:17" ht="12.75" hidden="1">
      <c r="A88" s="172"/>
      <c r="B88" s="173"/>
      <c r="C88" s="228" t="s">
        <v>192</v>
      </c>
      <c r="D88" s="229"/>
      <c r="E88" s="175">
        <v>0</v>
      </c>
      <c r="F88" s="176"/>
      <c r="G88" s="177"/>
      <c r="H88" s="178"/>
      <c r="I88" s="179"/>
      <c r="J88" s="178"/>
      <c r="K88" s="179"/>
      <c r="M88" s="174" t="s">
        <v>192</v>
      </c>
      <c r="O88" s="174"/>
      <c r="Q88" s="165"/>
    </row>
    <row r="89" spans="1:82" ht="12.75">
      <c r="A89" s="166">
        <v>36</v>
      </c>
      <c r="B89" s="167" t="s">
        <v>193</v>
      </c>
      <c r="C89" s="168" t="s">
        <v>194</v>
      </c>
      <c r="D89" s="169" t="s">
        <v>158</v>
      </c>
      <c r="E89" s="170">
        <v>1</v>
      </c>
      <c r="F89" s="170">
        <v>0</v>
      </c>
      <c r="G89" s="235">
        <f>E89*F89</f>
        <v>0</v>
      </c>
      <c r="H89" s="171">
        <v>0</v>
      </c>
      <c r="I89" s="171">
        <f>E89*H89</f>
        <v>0</v>
      </c>
      <c r="J89" s="171">
        <v>0</v>
      </c>
      <c r="K89" s="171">
        <f>E89*J89</f>
        <v>0</v>
      </c>
      <c r="Q89" s="165">
        <v>2</v>
      </c>
      <c r="AA89" s="142">
        <v>12</v>
      </c>
      <c r="AB89" s="142">
        <v>0</v>
      </c>
      <c r="AC89" s="142">
        <v>36</v>
      </c>
      <c r="BB89" s="142">
        <v>2</v>
      </c>
      <c r="BC89" s="142">
        <f>IF(BB89=1,G89,0)</f>
        <v>0</v>
      </c>
      <c r="BD89" s="142">
        <f>IF(BB89=2,G89,0)</f>
        <v>0</v>
      </c>
      <c r="BE89" s="142">
        <f>IF(BB89=3,G89,0)</f>
        <v>0</v>
      </c>
      <c r="BF89" s="142">
        <f>IF(BB89=4,G89,0)</f>
        <v>0</v>
      </c>
      <c r="BG89" s="142">
        <f>IF(BB89=5,G89,0)</f>
        <v>0</v>
      </c>
      <c r="CA89" s="142">
        <v>12</v>
      </c>
      <c r="CB89" s="142">
        <v>0</v>
      </c>
      <c r="CC89" s="165"/>
      <c r="CD89" s="165"/>
    </row>
    <row r="90" spans="1:17" ht="12.75" hidden="1">
      <c r="A90" s="172"/>
      <c r="B90" s="173"/>
      <c r="C90" s="228" t="s">
        <v>195</v>
      </c>
      <c r="D90" s="229"/>
      <c r="E90" s="175">
        <v>0</v>
      </c>
      <c r="F90" s="176"/>
      <c r="G90" s="177"/>
      <c r="H90" s="178"/>
      <c r="I90" s="179"/>
      <c r="J90" s="178"/>
      <c r="K90" s="179"/>
      <c r="M90" s="174" t="s">
        <v>195</v>
      </c>
      <c r="O90" s="174"/>
      <c r="Q90" s="165"/>
    </row>
    <row r="91" spans="1:82" ht="12.75">
      <c r="A91" s="166">
        <v>37</v>
      </c>
      <c r="B91" s="167" t="s">
        <v>196</v>
      </c>
      <c r="C91" s="168" t="s">
        <v>197</v>
      </c>
      <c r="D91" s="169" t="s">
        <v>59</v>
      </c>
      <c r="E91" s="170">
        <f>SUM(G58:G89)/100</f>
        <v>0</v>
      </c>
      <c r="F91" s="170">
        <v>0</v>
      </c>
      <c r="G91" s="235">
        <f>E91*F91</f>
        <v>0</v>
      </c>
      <c r="H91" s="171">
        <v>0</v>
      </c>
      <c r="I91" s="171">
        <f>E91*H91</f>
        <v>0</v>
      </c>
      <c r="J91" s="171">
        <v>0</v>
      </c>
      <c r="K91" s="171">
        <f>E91*J91</f>
        <v>0</v>
      </c>
      <c r="Q91" s="165">
        <v>2</v>
      </c>
      <c r="AA91" s="142">
        <v>7</v>
      </c>
      <c r="AB91" s="142">
        <v>1002</v>
      </c>
      <c r="AC91" s="142">
        <v>5</v>
      </c>
      <c r="BB91" s="142">
        <v>2</v>
      </c>
      <c r="BC91" s="142">
        <f>IF(BB91=1,G91,0)</f>
        <v>0</v>
      </c>
      <c r="BD91" s="142">
        <f>IF(BB91=2,G91,0)</f>
        <v>0</v>
      </c>
      <c r="BE91" s="142">
        <f>IF(BB91=3,G91,0)</f>
        <v>0</v>
      </c>
      <c r="BF91" s="142">
        <f>IF(BB91=4,G91,0)</f>
        <v>0</v>
      </c>
      <c r="BG91" s="142">
        <f>IF(BB91=5,G91,0)</f>
        <v>0</v>
      </c>
      <c r="CA91" s="142">
        <v>7</v>
      </c>
      <c r="CB91" s="142">
        <v>1002</v>
      </c>
      <c r="CC91" s="165"/>
      <c r="CD91" s="165"/>
    </row>
    <row r="92" spans="1:59" ht="12.75">
      <c r="A92" s="180"/>
      <c r="B92" s="181" t="s">
        <v>75</v>
      </c>
      <c r="C92" s="182" t="str">
        <f>CONCATENATE(B57," ",C57)</f>
        <v>767 Konstrukce zámečnické</v>
      </c>
      <c r="D92" s="183"/>
      <c r="E92" s="184"/>
      <c r="F92" s="185"/>
      <c r="G92" s="186">
        <f>SUM(G57:G91)</f>
        <v>0</v>
      </c>
      <c r="H92" s="187"/>
      <c r="I92" s="188">
        <f>SUM(I57:I91)</f>
        <v>0</v>
      </c>
      <c r="J92" s="187"/>
      <c r="K92" s="188">
        <f>SUM(K57:K91)</f>
        <v>0</v>
      </c>
      <c r="Q92" s="165">
        <v>4</v>
      </c>
      <c r="BC92" s="189">
        <f>SUM(BC57:BC91)</f>
        <v>0</v>
      </c>
      <c r="BD92" s="189">
        <f>SUM(BD57:BD91)</f>
        <v>0</v>
      </c>
      <c r="BE92" s="189">
        <f>SUM(BE57:BE91)</f>
        <v>0</v>
      </c>
      <c r="BF92" s="189">
        <f>SUM(BF57:BF91)</f>
        <v>0</v>
      </c>
      <c r="BG92" s="189">
        <f>SUM(BG57:BG91)</f>
        <v>0</v>
      </c>
    </row>
    <row r="93" spans="1:17" ht="12.75">
      <c r="A93" s="157" t="s">
        <v>74</v>
      </c>
      <c r="B93" s="158" t="s">
        <v>198</v>
      </c>
      <c r="C93" s="159" t="s">
        <v>199</v>
      </c>
      <c r="D93" s="160"/>
      <c r="E93" s="161"/>
      <c r="F93" s="161"/>
      <c r="G93" s="162"/>
      <c r="H93" s="163"/>
      <c r="I93" s="164"/>
      <c r="J93" s="163"/>
      <c r="K93" s="164"/>
      <c r="Q93" s="165">
        <v>1</v>
      </c>
    </row>
    <row r="94" spans="1:82" ht="12.75">
      <c r="A94" s="166">
        <v>38</v>
      </c>
      <c r="B94" s="167" t="s">
        <v>200</v>
      </c>
      <c r="C94" s="168" t="s">
        <v>201</v>
      </c>
      <c r="D94" s="169" t="s">
        <v>144</v>
      </c>
      <c r="E94" s="170">
        <v>35.949085</v>
      </c>
      <c r="F94" s="170">
        <v>0</v>
      </c>
      <c r="G94" s="235">
        <f>E94*F94</f>
        <v>0</v>
      </c>
      <c r="H94" s="171">
        <v>0</v>
      </c>
      <c r="I94" s="171">
        <f aca="true" t="shared" si="0" ref="I94:I99">E94*H94</f>
        <v>0</v>
      </c>
      <c r="J94" s="171">
        <v>0</v>
      </c>
      <c r="K94" s="171">
        <f aca="true" t="shared" si="1" ref="K94:K99">E94*J94</f>
        <v>0</v>
      </c>
      <c r="Q94" s="165">
        <v>2</v>
      </c>
      <c r="AA94" s="142">
        <v>8</v>
      </c>
      <c r="AB94" s="142">
        <v>0</v>
      </c>
      <c r="AC94" s="142">
        <v>3</v>
      </c>
      <c r="BB94" s="142">
        <v>1</v>
      </c>
      <c r="BC94" s="142">
        <f aca="true" t="shared" si="2" ref="BC94:BC99">IF(BB94=1,G94,0)</f>
        <v>0</v>
      </c>
      <c r="BD94" s="142">
        <f aca="true" t="shared" si="3" ref="BD94:BD99">IF(BB94=2,G94,0)</f>
        <v>0</v>
      </c>
      <c r="BE94" s="142">
        <f aca="true" t="shared" si="4" ref="BE94:BE99">IF(BB94=3,G94,0)</f>
        <v>0</v>
      </c>
      <c r="BF94" s="142">
        <f aca="true" t="shared" si="5" ref="BF94:BF99">IF(BB94=4,G94,0)</f>
        <v>0</v>
      </c>
      <c r="BG94" s="142">
        <f aca="true" t="shared" si="6" ref="BG94:BG99">IF(BB94=5,G94,0)</f>
        <v>0</v>
      </c>
      <c r="CA94" s="142">
        <v>8</v>
      </c>
      <c r="CB94" s="142">
        <v>0</v>
      </c>
      <c r="CC94" s="165"/>
      <c r="CD94" s="165"/>
    </row>
    <row r="95" spans="1:82" ht="12.75">
      <c r="A95" s="166">
        <v>39</v>
      </c>
      <c r="B95" s="167" t="s">
        <v>202</v>
      </c>
      <c r="C95" s="168" t="s">
        <v>203</v>
      </c>
      <c r="D95" s="169" t="s">
        <v>144</v>
      </c>
      <c r="E95" s="170">
        <v>539.236275</v>
      </c>
      <c r="F95" s="170">
        <v>0</v>
      </c>
      <c r="G95" s="235">
        <f>E95*F95</f>
        <v>0</v>
      </c>
      <c r="H95" s="171">
        <v>0</v>
      </c>
      <c r="I95" s="171">
        <f t="shared" si="0"/>
        <v>0</v>
      </c>
      <c r="J95" s="171">
        <v>0</v>
      </c>
      <c r="K95" s="171">
        <f t="shared" si="1"/>
        <v>0</v>
      </c>
      <c r="Q95" s="165">
        <v>2</v>
      </c>
      <c r="AA95" s="142">
        <v>8</v>
      </c>
      <c r="AB95" s="142">
        <v>0</v>
      </c>
      <c r="AC95" s="142">
        <v>3</v>
      </c>
      <c r="BB95" s="142">
        <v>1</v>
      </c>
      <c r="BC95" s="142">
        <f t="shared" si="2"/>
        <v>0</v>
      </c>
      <c r="BD95" s="142">
        <f t="shared" si="3"/>
        <v>0</v>
      </c>
      <c r="BE95" s="142">
        <f t="shared" si="4"/>
        <v>0</v>
      </c>
      <c r="BF95" s="142">
        <f t="shared" si="5"/>
        <v>0</v>
      </c>
      <c r="BG95" s="142">
        <f t="shared" si="6"/>
        <v>0</v>
      </c>
      <c r="CA95" s="142">
        <v>8</v>
      </c>
      <c r="CB95" s="142">
        <v>0</v>
      </c>
      <c r="CC95" s="165"/>
      <c r="CD95" s="165"/>
    </row>
    <row r="96" spans="1:82" ht="12.75">
      <c r="A96" s="166">
        <v>40</v>
      </c>
      <c r="B96" s="167" t="s">
        <v>204</v>
      </c>
      <c r="C96" s="168" t="s">
        <v>205</v>
      </c>
      <c r="D96" s="169" t="s">
        <v>144</v>
      </c>
      <c r="E96" s="170">
        <v>35.949085</v>
      </c>
      <c r="F96" s="170">
        <v>0</v>
      </c>
      <c r="G96" s="235">
        <f>E96*F96</f>
        <v>0</v>
      </c>
      <c r="H96" s="171">
        <v>0</v>
      </c>
      <c r="I96" s="171">
        <f t="shared" si="0"/>
        <v>0</v>
      </c>
      <c r="J96" s="171">
        <v>0</v>
      </c>
      <c r="K96" s="171">
        <f t="shared" si="1"/>
        <v>0</v>
      </c>
      <c r="Q96" s="165">
        <v>2</v>
      </c>
      <c r="AA96" s="142">
        <v>8</v>
      </c>
      <c r="AB96" s="142">
        <v>0</v>
      </c>
      <c r="AC96" s="142">
        <v>3</v>
      </c>
      <c r="BB96" s="142">
        <v>1</v>
      </c>
      <c r="BC96" s="142">
        <f t="shared" si="2"/>
        <v>0</v>
      </c>
      <c r="BD96" s="142">
        <f t="shared" si="3"/>
        <v>0</v>
      </c>
      <c r="BE96" s="142">
        <f t="shared" si="4"/>
        <v>0</v>
      </c>
      <c r="BF96" s="142">
        <f t="shared" si="5"/>
        <v>0</v>
      </c>
      <c r="BG96" s="142">
        <f t="shared" si="6"/>
        <v>0</v>
      </c>
      <c r="CA96" s="142">
        <v>8</v>
      </c>
      <c r="CB96" s="142">
        <v>0</v>
      </c>
      <c r="CC96" s="165"/>
      <c r="CD96" s="165"/>
    </row>
    <row r="97" spans="1:82" ht="12.75">
      <c r="A97" s="166">
        <v>41</v>
      </c>
      <c r="B97" s="167" t="s">
        <v>206</v>
      </c>
      <c r="C97" s="168" t="s">
        <v>207</v>
      </c>
      <c r="D97" s="169" t="s">
        <v>144</v>
      </c>
      <c r="E97" s="170">
        <v>107.847255</v>
      </c>
      <c r="F97" s="170">
        <v>0</v>
      </c>
      <c r="G97" s="235">
        <f>E97*F97</f>
        <v>0</v>
      </c>
      <c r="H97" s="171">
        <v>0</v>
      </c>
      <c r="I97" s="171">
        <f t="shared" si="0"/>
        <v>0</v>
      </c>
      <c r="J97" s="171">
        <v>0</v>
      </c>
      <c r="K97" s="171">
        <f t="shared" si="1"/>
        <v>0</v>
      </c>
      <c r="Q97" s="165">
        <v>2</v>
      </c>
      <c r="AA97" s="142">
        <v>8</v>
      </c>
      <c r="AB97" s="142">
        <v>0</v>
      </c>
      <c r="AC97" s="142">
        <v>3</v>
      </c>
      <c r="BB97" s="142">
        <v>1</v>
      </c>
      <c r="BC97" s="142">
        <f t="shared" si="2"/>
        <v>0</v>
      </c>
      <c r="BD97" s="142">
        <f t="shared" si="3"/>
        <v>0</v>
      </c>
      <c r="BE97" s="142">
        <f t="shared" si="4"/>
        <v>0</v>
      </c>
      <c r="BF97" s="142">
        <f t="shared" si="5"/>
        <v>0</v>
      </c>
      <c r="BG97" s="142">
        <f t="shared" si="6"/>
        <v>0</v>
      </c>
      <c r="CA97" s="142">
        <v>8</v>
      </c>
      <c r="CB97" s="142">
        <v>0</v>
      </c>
      <c r="CC97" s="165"/>
      <c r="CD97" s="165"/>
    </row>
    <row r="98" spans="1:82" ht="12.75">
      <c r="A98" s="166">
        <v>42</v>
      </c>
      <c r="B98" s="167" t="s">
        <v>208</v>
      </c>
      <c r="C98" s="168" t="s">
        <v>209</v>
      </c>
      <c r="D98" s="169" t="s">
        <v>144</v>
      </c>
      <c r="E98" s="170">
        <v>35.949085</v>
      </c>
      <c r="F98" s="170">
        <v>0</v>
      </c>
      <c r="G98" s="235">
        <f>E98*F98</f>
        <v>0</v>
      </c>
      <c r="H98" s="171">
        <v>0</v>
      </c>
      <c r="I98" s="171">
        <f t="shared" si="0"/>
        <v>0</v>
      </c>
      <c r="J98" s="171">
        <v>0</v>
      </c>
      <c r="K98" s="171">
        <f t="shared" si="1"/>
        <v>0</v>
      </c>
      <c r="Q98" s="165">
        <v>2</v>
      </c>
      <c r="AA98" s="142">
        <v>8</v>
      </c>
      <c r="AB98" s="142">
        <v>0</v>
      </c>
      <c r="AC98" s="142">
        <v>3</v>
      </c>
      <c r="BB98" s="142">
        <v>1</v>
      </c>
      <c r="BC98" s="142">
        <f t="shared" si="2"/>
        <v>0</v>
      </c>
      <c r="BD98" s="142">
        <f t="shared" si="3"/>
        <v>0</v>
      </c>
      <c r="BE98" s="142">
        <f t="shared" si="4"/>
        <v>0</v>
      </c>
      <c r="BF98" s="142">
        <f t="shared" si="5"/>
        <v>0</v>
      </c>
      <c r="BG98" s="142">
        <f t="shared" si="6"/>
        <v>0</v>
      </c>
      <c r="CA98" s="142">
        <v>8</v>
      </c>
      <c r="CB98" s="142">
        <v>0</v>
      </c>
      <c r="CC98" s="165"/>
      <c r="CD98" s="165"/>
    </row>
    <row r="99" spans="1:82" ht="12.75">
      <c r="A99" s="166">
        <v>43</v>
      </c>
      <c r="B99" s="167" t="s">
        <v>210</v>
      </c>
      <c r="C99" s="168" t="s">
        <v>211</v>
      </c>
      <c r="D99" s="169" t="s">
        <v>144</v>
      </c>
      <c r="E99" s="170">
        <v>35.949085</v>
      </c>
      <c r="F99" s="170">
        <v>0</v>
      </c>
      <c r="G99" s="235">
        <f>E99*F99</f>
        <v>0</v>
      </c>
      <c r="H99" s="171">
        <v>0</v>
      </c>
      <c r="I99" s="171">
        <f t="shared" si="0"/>
        <v>0</v>
      </c>
      <c r="J99" s="171">
        <v>0</v>
      </c>
      <c r="K99" s="171">
        <f t="shared" si="1"/>
        <v>0</v>
      </c>
      <c r="Q99" s="165">
        <v>2</v>
      </c>
      <c r="AA99" s="142">
        <v>8</v>
      </c>
      <c r="AB99" s="142">
        <v>0</v>
      </c>
      <c r="AC99" s="142">
        <v>3</v>
      </c>
      <c r="BB99" s="142">
        <v>1</v>
      </c>
      <c r="BC99" s="142">
        <f t="shared" si="2"/>
        <v>0</v>
      </c>
      <c r="BD99" s="142">
        <f t="shared" si="3"/>
        <v>0</v>
      </c>
      <c r="BE99" s="142">
        <f t="shared" si="4"/>
        <v>0</v>
      </c>
      <c r="BF99" s="142">
        <f t="shared" si="5"/>
        <v>0</v>
      </c>
      <c r="BG99" s="142">
        <f t="shared" si="6"/>
        <v>0</v>
      </c>
      <c r="CA99" s="142">
        <v>8</v>
      </c>
      <c r="CB99" s="142">
        <v>0</v>
      </c>
      <c r="CC99" s="165"/>
      <c r="CD99" s="165"/>
    </row>
    <row r="100" spans="1:59" ht="12.75">
      <c r="A100" s="180"/>
      <c r="B100" s="181" t="s">
        <v>75</v>
      </c>
      <c r="C100" s="182" t="str">
        <f>CONCATENATE(B93," ",C93)</f>
        <v>D96 Přesuny suti a vybouraných hmot</v>
      </c>
      <c r="D100" s="183"/>
      <c r="E100" s="184"/>
      <c r="F100" s="185"/>
      <c r="G100" s="186">
        <f>SUM(G93:G99)</f>
        <v>0</v>
      </c>
      <c r="H100" s="187"/>
      <c r="I100" s="188">
        <f>SUM(I93:I99)</f>
        <v>0</v>
      </c>
      <c r="J100" s="187"/>
      <c r="K100" s="188">
        <f>SUM(K93:K99)</f>
        <v>0</v>
      </c>
      <c r="Q100" s="165">
        <v>4</v>
      </c>
      <c r="BC100" s="189">
        <f>SUM(BC93:BC99)</f>
        <v>0</v>
      </c>
      <c r="BD100" s="189">
        <f>SUM(BD93:BD99)</f>
        <v>0</v>
      </c>
      <c r="BE100" s="189">
        <f>SUM(BE93:BE99)</f>
        <v>0</v>
      </c>
      <c r="BF100" s="189">
        <f>SUM(BF93:BF99)</f>
        <v>0</v>
      </c>
      <c r="BG100" s="189">
        <f>SUM(BG93:BG99)</f>
        <v>0</v>
      </c>
    </row>
    <row r="101" ht="12.75">
      <c r="E101" s="142"/>
    </row>
    <row r="102" ht="12.75">
      <c r="E102" s="142"/>
    </row>
    <row r="103" ht="12.75">
      <c r="E103" s="142"/>
    </row>
    <row r="104" ht="12.75">
      <c r="E104" s="142"/>
    </row>
    <row r="105" ht="12.75">
      <c r="E105" s="142"/>
    </row>
    <row r="106" ht="12.75">
      <c r="E106" s="142"/>
    </row>
    <row r="107" ht="12.75">
      <c r="E107" s="142"/>
    </row>
    <row r="108" ht="12.75">
      <c r="E108" s="142"/>
    </row>
    <row r="109" ht="12.75">
      <c r="E109" s="142"/>
    </row>
    <row r="110" ht="12.75">
      <c r="E110" s="142"/>
    </row>
    <row r="111" ht="12.75">
      <c r="E111" s="142"/>
    </row>
    <row r="112" ht="12.75">
      <c r="E112" s="142"/>
    </row>
    <row r="113" ht="12.75">
      <c r="E113" s="142"/>
    </row>
    <row r="114" ht="12.75">
      <c r="E114" s="142"/>
    </row>
    <row r="115" ht="12.75">
      <c r="E115" s="142"/>
    </row>
    <row r="116" ht="12.75">
      <c r="E116" s="142"/>
    </row>
    <row r="117" ht="12.75">
      <c r="E117" s="142"/>
    </row>
    <row r="118" ht="12.75">
      <c r="E118" s="142"/>
    </row>
    <row r="119" ht="12.75">
      <c r="E119" s="142"/>
    </row>
    <row r="120" ht="12.75">
      <c r="E120" s="142"/>
    </row>
    <row r="121" ht="12.75">
      <c r="E121" s="142"/>
    </row>
    <row r="122" ht="12.75">
      <c r="E122" s="142"/>
    </row>
    <row r="123" ht="12.75">
      <c r="E123" s="142"/>
    </row>
    <row r="124" spans="1:7" ht="12.75">
      <c r="A124" s="178"/>
      <c r="B124" s="178"/>
      <c r="C124" s="178"/>
      <c r="D124" s="178"/>
      <c r="E124" s="178"/>
      <c r="F124" s="178"/>
      <c r="G124" s="178"/>
    </row>
    <row r="125" spans="1:7" ht="12.75">
      <c r="A125" s="178"/>
      <c r="B125" s="178"/>
      <c r="C125" s="178"/>
      <c r="D125" s="178"/>
      <c r="E125" s="178"/>
      <c r="F125" s="178"/>
      <c r="G125" s="178"/>
    </row>
    <row r="126" spans="1:7" ht="12.75">
      <c r="A126" s="178"/>
      <c r="B126" s="178"/>
      <c r="C126" s="178"/>
      <c r="D126" s="178"/>
      <c r="E126" s="178"/>
      <c r="F126" s="178"/>
      <c r="G126" s="178"/>
    </row>
    <row r="127" spans="1:7" ht="12.75">
      <c r="A127" s="178"/>
      <c r="B127" s="178"/>
      <c r="C127" s="178"/>
      <c r="D127" s="178"/>
      <c r="E127" s="178"/>
      <c r="F127" s="178"/>
      <c r="G127" s="178"/>
    </row>
    <row r="128" ht="12.75">
      <c r="E128" s="142"/>
    </row>
    <row r="129" ht="12.75">
      <c r="E129" s="142"/>
    </row>
    <row r="130" ht="12.75">
      <c r="E130" s="142"/>
    </row>
    <row r="131" ht="12.75">
      <c r="E131" s="142"/>
    </row>
    <row r="132" ht="12.75">
      <c r="E132" s="142"/>
    </row>
    <row r="133" ht="12.75">
      <c r="E133" s="142"/>
    </row>
    <row r="134" ht="12.75">
      <c r="E134" s="142"/>
    </row>
    <row r="135" ht="12.75">
      <c r="E135" s="142"/>
    </row>
    <row r="136" ht="12.75">
      <c r="E136" s="142"/>
    </row>
    <row r="137" ht="12.75">
      <c r="E137" s="142"/>
    </row>
    <row r="138" ht="12.75">
      <c r="E138" s="142"/>
    </row>
    <row r="139" ht="12.75">
      <c r="E139" s="142"/>
    </row>
    <row r="140" ht="12.75">
      <c r="E140" s="142"/>
    </row>
    <row r="141" ht="12.75">
      <c r="E141" s="142"/>
    </row>
    <row r="142" ht="12.75">
      <c r="E142" s="142"/>
    </row>
    <row r="143" ht="12.75">
      <c r="E143" s="142"/>
    </row>
    <row r="144" ht="12.75">
      <c r="E144" s="142"/>
    </row>
    <row r="145" ht="12.75">
      <c r="E145" s="142"/>
    </row>
    <row r="146" ht="12.75">
      <c r="E146" s="142"/>
    </row>
    <row r="147" ht="12.75">
      <c r="E147" s="142"/>
    </row>
    <row r="148" ht="12.75">
      <c r="E148" s="142"/>
    </row>
    <row r="149" ht="12.75">
      <c r="E149" s="142"/>
    </row>
    <row r="150" ht="12.75">
      <c r="E150" s="142"/>
    </row>
    <row r="151" ht="12.75">
      <c r="E151" s="142"/>
    </row>
    <row r="152" ht="12.75">
      <c r="E152" s="142"/>
    </row>
    <row r="153" ht="12.75">
      <c r="E153" s="142"/>
    </row>
    <row r="154" ht="12.75">
      <c r="E154" s="142"/>
    </row>
    <row r="155" ht="12.75">
      <c r="E155" s="142"/>
    </row>
    <row r="156" ht="12.75">
      <c r="E156" s="142"/>
    </row>
    <row r="157" ht="12.75">
      <c r="E157" s="142"/>
    </row>
    <row r="158" ht="12.75">
      <c r="E158" s="142"/>
    </row>
    <row r="159" spans="1:2" ht="12.75">
      <c r="A159" s="190"/>
      <c r="B159" s="190"/>
    </row>
    <row r="160" spans="1:7" ht="12.75">
      <c r="A160" s="178"/>
      <c r="B160" s="178"/>
      <c r="C160" s="191"/>
      <c r="D160" s="191"/>
      <c r="E160" s="192"/>
      <c r="F160" s="191"/>
      <c r="G160" s="193"/>
    </row>
    <row r="161" spans="1:7" ht="12.75">
      <c r="A161" s="194"/>
      <c r="B161" s="194"/>
      <c r="C161" s="178"/>
      <c r="D161" s="178"/>
      <c r="E161" s="195"/>
      <c r="F161" s="178"/>
      <c r="G161" s="178"/>
    </row>
    <row r="162" spans="1:7" ht="12.75">
      <c r="A162" s="178"/>
      <c r="B162" s="178"/>
      <c r="C162" s="178"/>
      <c r="D162" s="178"/>
      <c r="E162" s="195"/>
      <c r="F162" s="178"/>
      <c r="G162" s="178"/>
    </row>
    <row r="163" spans="1:7" ht="12.75">
      <c r="A163" s="178"/>
      <c r="B163" s="178"/>
      <c r="C163" s="178"/>
      <c r="D163" s="178"/>
      <c r="E163" s="195"/>
      <c r="F163" s="178"/>
      <c r="G163" s="178"/>
    </row>
    <row r="164" spans="1:7" ht="12.75">
      <c r="A164" s="178"/>
      <c r="B164" s="178"/>
      <c r="C164" s="178"/>
      <c r="D164" s="178"/>
      <c r="E164" s="195"/>
      <c r="F164" s="178"/>
      <c r="G164" s="178"/>
    </row>
    <row r="165" spans="1:7" ht="12.75">
      <c r="A165" s="178"/>
      <c r="B165" s="178"/>
      <c r="C165" s="178"/>
      <c r="D165" s="178"/>
      <c r="E165" s="195"/>
      <c r="F165" s="178"/>
      <c r="G165" s="178"/>
    </row>
    <row r="166" spans="1:7" ht="12.75">
      <c r="A166" s="178"/>
      <c r="B166" s="178"/>
      <c r="C166" s="178"/>
      <c r="D166" s="178"/>
      <c r="E166" s="195"/>
      <c r="F166" s="178"/>
      <c r="G166" s="178"/>
    </row>
    <row r="167" spans="1:7" ht="12.75">
      <c r="A167" s="178"/>
      <c r="B167" s="178"/>
      <c r="C167" s="178"/>
      <c r="D167" s="178"/>
      <c r="E167" s="195"/>
      <c r="F167" s="178"/>
      <c r="G167" s="178"/>
    </row>
    <row r="168" spans="1:7" ht="12.75">
      <c r="A168" s="178"/>
      <c r="B168" s="178"/>
      <c r="C168" s="178"/>
      <c r="D168" s="178"/>
      <c r="E168" s="195"/>
      <c r="F168" s="178"/>
      <c r="G168" s="178"/>
    </row>
    <row r="169" spans="1:7" ht="12.75">
      <c r="A169" s="178"/>
      <c r="B169" s="178"/>
      <c r="C169" s="178"/>
      <c r="D169" s="178"/>
      <c r="E169" s="195"/>
      <c r="F169" s="178"/>
      <c r="G169" s="178"/>
    </row>
    <row r="170" spans="1:7" ht="12.75">
      <c r="A170" s="178"/>
      <c r="B170" s="178"/>
      <c r="C170" s="178"/>
      <c r="D170" s="178"/>
      <c r="E170" s="195"/>
      <c r="F170" s="178"/>
      <c r="G170" s="178"/>
    </row>
    <row r="171" spans="1:7" ht="12.75">
      <c r="A171" s="178"/>
      <c r="B171" s="178"/>
      <c r="C171" s="178"/>
      <c r="D171" s="178"/>
      <c r="E171" s="195"/>
      <c r="F171" s="178"/>
      <c r="G171" s="178"/>
    </row>
    <row r="172" spans="1:7" ht="12.75">
      <c r="A172" s="178"/>
      <c r="B172" s="178"/>
      <c r="C172" s="178"/>
      <c r="D172" s="178"/>
      <c r="E172" s="195"/>
      <c r="F172" s="178"/>
      <c r="G172" s="178"/>
    </row>
    <row r="173" spans="1:7" ht="12.75">
      <c r="A173" s="178"/>
      <c r="B173" s="178"/>
      <c r="C173" s="178"/>
      <c r="D173" s="178"/>
      <c r="E173" s="195"/>
      <c r="F173" s="178"/>
      <c r="G173" s="178"/>
    </row>
  </sheetData>
  <sheetProtection/>
  <mergeCells count="40">
    <mergeCell ref="C84:D84"/>
    <mergeCell ref="C86:D86"/>
    <mergeCell ref="C88:D88"/>
    <mergeCell ref="C90:D90"/>
    <mergeCell ref="C80:D80"/>
    <mergeCell ref="C82:D82"/>
    <mergeCell ref="C67:D67"/>
    <mergeCell ref="C68:D68"/>
    <mergeCell ref="C70:D70"/>
    <mergeCell ref="C72:D72"/>
    <mergeCell ref="C74:D74"/>
    <mergeCell ref="C76:D76"/>
    <mergeCell ref="C78:D78"/>
    <mergeCell ref="C45:D45"/>
    <mergeCell ref="C47:D47"/>
    <mergeCell ref="C54:D54"/>
    <mergeCell ref="C59:D59"/>
    <mergeCell ref="C60:D60"/>
    <mergeCell ref="C62:D62"/>
    <mergeCell ref="C64:D64"/>
    <mergeCell ref="C65:D65"/>
    <mergeCell ref="C43:D43"/>
    <mergeCell ref="C27:D27"/>
    <mergeCell ref="C29:D29"/>
    <mergeCell ref="C30:D30"/>
    <mergeCell ref="C31:D31"/>
    <mergeCell ref="C32:D32"/>
    <mergeCell ref="C35:D35"/>
    <mergeCell ref="C36:D36"/>
    <mergeCell ref="C38:D38"/>
    <mergeCell ref="C39:D39"/>
    <mergeCell ref="C40:D40"/>
    <mergeCell ref="C42:D42"/>
    <mergeCell ref="C13:D13"/>
    <mergeCell ref="C14:D14"/>
    <mergeCell ref="C10:D10"/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Vávra</dc:creator>
  <cp:keywords/>
  <dc:description/>
  <cp:lastModifiedBy>our01</cp:lastModifiedBy>
  <cp:lastPrinted>2013-05-08T21:42:13Z</cp:lastPrinted>
  <dcterms:created xsi:type="dcterms:W3CDTF">2013-05-08T05:54:49Z</dcterms:created>
  <dcterms:modified xsi:type="dcterms:W3CDTF">2013-05-16T11:52:19Z</dcterms:modified>
  <cp:category/>
  <cp:version/>
  <cp:contentType/>
  <cp:contentStatus/>
</cp:coreProperties>
</file>