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70" tabRatio="704" activeTab="1"/>
  </bookViews>
  <sheets>
    <sheet name="rekapitulace" sheetId="1" r:id="rId1"/>
    <sheet name="běžný" sheetId="2" r:id="rId2"/>
    <sheet name="kapitálový" sheetId="3" r:id="rId3"/>
    <sheet name="financování" sheetId="4" r:id="rId4"/>
    <sheet name="stavební akce pod čarou" sheetId="5" r:id="rId5"/>
    <sheet name="vybavení po čarou" sheetId="6" r:id="rId6"/>
  </sheets>
  <definedNames>
    <definedName name="_xlnm._FilterDatabase" localSheetId="1" hidden="1">'běžný'!$B$1:$B$3126</definedName>
    <definedName name="_xlnm.Print_Titles" localSheetId="1">'běžný'!$1:$2</definedName>
    <definedName name="_xlnm.Print_Titles" localSheetId="2">'kapitálový'!$1:$2</definedName>
    <definedName name="_xlnm.Print_Titles" localSheetId="4">'stavební akce pod čarou'!$1:$2</definedName>
    <definedName name="_xlnm.Print_Area" localSheetId="0">'rekapitulace'!$A$1:$H$20</definedName>
  </definedNames>
  <calcPr fullCalcOnLoad="1"/>
</workbook>
</file>

<file path=xl/sharedStrings.xml><?xml version="1.0" encoding="utf-8"?>
<sst xmlns="http://schemas.openxmlformats.org/spreadsheetml/2006/main" count="1493" uniqueCount="1231">
  <si>
    <t>celkové příjmy</t>
  </si>
  <si>
    <t>celkové výdaje</t>
  </si>
  <si>
    <t>Běžný rozpočet</t>
  </si>
  <si>
    <t>běžné výdaje</t>
  </si>
  <si>
    <t>Kapitálový rozpočet</t>
  </si>
  <si>
    <t>kapitálové výdaje</t>
  </si>
  <si>
    <t>vybavení kanceláří - nákup DHDM</t>
  </si>
  <si>
    <t>vybavení kanceláří - celkem</t>
  </si>
  <si>
    <t>dotace na soc.dávky - celkem</t>
  </si>
  <si>
    <t>příspěvek na péči</t>
  </si>
  <si>
    <t>dotace MPSV-ZTP+hmotná nouze</t>
  </si>
  <si>
    <t>plnění rozpočtu k 31.10.2011</t>
  </si>
  <si>
    <t>přísp.na úpravu a provoz bezbar.bytu</t>
  </si>
  <si>
    <t>saldo kapitálového rozpočtu</t>
  </si>
  <si>
    <t>daňové příjmy, nedaňové příjmy, neinv.dotace</t>
  </si>
  <si>
    <t>spolupráce Czechtourism</t>
  </si>
  <si>
    <t>neindentifikované příjmy</t>
  </si>
  <si>
    <t>neindentifikované výdaje</t>
  </si>
  <si>
    <t>rezerva pro podíly města na dotacích</t>
  </si>
  <si>
    <t>oprava a údržba majetku - děts.hřiště</t>
  </si>
  <si>
    <t>oprava a údržba majetku - DPS</t>
  </si>
  <si>
    <t>oprava a údržba areálu SMČK</t>
  </si>
  <si>
    <t>příjem z prodeje knihy Příběh města</t>
  </si>
  <si>
    <t>33/1</t>
  </si>
  <si>
    <t>33/5</t>
  </si>
  <si>
    <t>vzdělávání v EGON centrech - celkem</t>
  </si>
  <si>
    <t>daň z VHČ města</t>
  </si>
  <si>
    <t>přijaté vratky z fondu oprav NP</t>
  </si>
  <si>
    <t>klášter - přijaté přeplatky</t>
  </si>
  <si>
    <t>veřejná WC - přijaté přeplatky</t>
  </si>
  <si>
    <t xml:space="preserve">neinv.dot.z MK - PR MPR a MPZ - MPR </t>
  </si>
  <si>
    <t xml:space="preserve">neinv.dot.z MK - PR MPR a MPZ - MPZ </t>
  </si>
  <si>
    <t>vývěsní skříňky</t>
  </si>
  <si>
    <t>DDM Nové Spolí - pitná voda</t>
  </si>
  <si>
    <t>software - digitální radiostanice</t>
  </si>
  <si>
    <t>oprava Rechle - z dotace</t>
  </si>
  <si>
    <t>oprava Rechle - vlastní podíl</t>
  </si>
  <si>
    <t>Partnerská  města - nákup DDHM</t>
  </si>
  <si>
    <t>Partnerská města - nákup materiálu</t>
  </si>
  <si>
    <t>Partnerská města - celkem</t>
  </si>
  <si>
    <t>finanč.vypořádání dotací celkem</t>
  </si>
  <si>
    <t>vratka dotace - příspěvek na péči</t>
  </si>
  <si>
    <t>vratka dotace - dávky HN a ZTP</t>
  </si>
  <si>
    <t>vratka dotace - JDSHO</t>
  </si>
  <si>
    <t>PD ZTV kasárna Vyšný</t>
  </si>
  <si>
    <t>38/5</t>
  </si>
  <si>
    <t>revitalizace Městského parku - VP</t>
  </si>
  <si>
    <t>revitalizace Městského parku - EU</t>
  </si>
  <si>
    <t>poskytnuté zálohy do pokladny</t>
  </si>
  <si>
    <t>reko vodovodů - Plán obnovy</t>
  </si>
  <si>
    <t>OÚPPP - CELKEM</t>
  </si>
  <si>
    <t>OKT - CELKEM</t>
  </si>
  <si>
    <t>KANCELÁŘ STAROSTY</t>
  </si>
  <si>
    <t>oKS - CELKEM</t>
  </si>
  <si>
    <t>údržba pozemků města</t>
  </si>
  <si>
    <t>přemístění trafostanice Slupenec</t>
  </si>
  <si>
    <t>ZŠ TGM - oprava střechy</t>
  </si>
  <si>
    <t>náhrady mezd v době nemoci (21dní)</t>
  </si>
  <si>
    <t>ODBOR ŽIVOTNÍHO PROSTŘEDÍ A ZEMĚDĚLSTVÍ</t>
  </si>
  <si>
    <t>OSVZ - CELKEM</t>
  </si>
  <si>
    <t>oSR - CELKEM</t>
  </si>
  <si>
    <t>OÚPPP CELKEM</t>
  </si>
  <si>
    <t>pojištění majetku</t>
  </si>
  <si>
    <t>veřejné osvětlení - celkem</t>
  </si>
  <si>
    <t>lešení - lávka Pod kamenem</t>
  </si>
  <si>
    <t>IT celkem</t>
  </si>
  <si>
    <t>Program podpory ekologické výchovy - celkem</t>
  </si>
  <si>
    <t>odvody na sociální pojištění z dotace</t>
  </si>
  <si>
    <t>úhrada penále - zdravotní pojištění</t>
  </si>
  <si>
    <t>Odstranění bod.závad mostky - VP</t>
  </si>
  <si>
    <t>rotační kartotéka na spisy vozidel ODSH</t>
  </si>
  <si>
    <t>Odstranění bod.závad - mostky  - VP</t>
  </si>
  <si>
    <t>prodej energobloku (objekt + technologie)</t>
  </si>
  <si>
    <t>projekt GIS - T mapy</t>
  </si>
  <si>
    <t>technic.software podpora mimo T-mapy</t>
  </si>
  <si>
    <t>ODBOR ŠKOLSTVÍ, SPORTU A MLÁDEŽE</t>
  </si>
  <si>
    <t>revitalizace Měst.parku - neuzn.(inv.úroky,...)</t>
  </si>
  <si>
    <t>revitalizace areálu klášterů - celkem</t>
  </si>
  <si>
    <t>revitalizace areálu klášterů - fondy EU</t>
  </si>
  <si>
    <t>revitalizace areálu klášterů - stát.rozp.</t>
  </si>
  <si>
    <t>ZŠ Plešivec - reko víceúčel.hřiště - EU</t>
  </si>
  <si>
    <t>ZŠ Plešivec - reko víceúčel.hřiště - CZ</t>
  </si>
  <si>
    <t>oprava a údržba majetku-kolektor</t>
  </si>
  <si>
    <t>nákup DHDM ( tiskárny,PC )-z dotace</t>
  </si>
  <si>
    <t>708</t>
  </si>
  <si>
    <t>platy zaměstnanců - z dotace POV</t>
  </si>
  <si>
    <t>Reko tělocvičny a vybavení ZŠ TGM</t>
  </si>
  <si>
    <t>PD, žádost ROP, VŘ</t>
  </si>
  <si>
    <t>odvody na soc.pojištění - z dotace POV</t>
  </si>
  <si>
    <t>odvody na zdr.pojištění - z dot.POV</t>
  </si>
  <si>
    <t>nová kotelna ZŠ Linecká  - PD</t>
  </si>
  <si>
    <t>výdaje na stravné zam. - z dot.SPOD</t>
  </si>
  <si>
    <t>dotace - Program obnovy venkova</t>
  </si>
  <si>
    <t>ODDĚLENÍ IOP</t>
  </si>
  <si>
    <t>36/1</t>
  </si>
  <si>
    <t>36/5</t>
  </si>
  <si>
    <t>konzultační a poradens.služby - EU</t>
  </si>
  <si>
    <t>konzultační a poradens.služby - CZ</t>
  </si>
  <si>
    <t>oIOP - CELKEM</t>
  </si>
  <si>
    <t>oprava a údržba majetku - kino</t>
  </si>
  <si>
    <t>Program podpory ekologické výchovy - rezerva</t>
  </si>
  <si>
    <t xml:space="preserve">dotace na provoz kina  </t>
  </si>
  <si>
    <t>popl.za provozovaný výher.hr.přístroj</t>
  </si>
  <si>
    <t>schválený rozpočet 2011</t>
  </si>
  <si>
    <t xml:space="preserve">inv.dotace ROP na reko MÚK Špičák - SR </t>
  </si>
  <si>
    <t xml:space="preserve">inv.dotace ROP na reko MÚK Špičák - EU </t>
  </si>
  <si>
    <t>Městský park + jižní terasy - 2.etapa výst.</t>
  </si>
  <si>
    <t>přijaté dary  - změny ÚP a územ.studie</t>
  </si>
  <si>
    <t>územní studie - Fialková, Nové Spolí</t>
  </si>
  <si>
    <t>4116</t>
  </si>
  <si>
    <t>dotace ÚV - Podpora terénní práce</t>
  </si>
  <si>
    <t>příjmy z reklamy - prezentace Hit Rádia</t>
  </si>
  <si>
    <t>platby DPH cizím státům</t>
  </si>
  <si>
    <t>správa kašny - pitná voda</t>
  </si>
  <si>
    <t>neinv.příspěvek FO - "Genius loci"</t>
  </si>
  <si>
    <t>neinv.dot.z MK - Edukace památek</t>
  </si>
  <si>
    <t>neinv.přísp.z dotace - Edukace pam.</t>
  </si>
  <si>
    <t>přijatá vratka dotace z r.2010 od MD</t>
  </si>
  <si>
    <t>příjmy z reklamy</t>
  </si>
  <si>
    <t>neinv.přísp.pro Domov důchodců H.P.</t>
  </si>
  <si>
    <t>neinv.přísp.církvi - z dotace</t>
  </si>
  <si>
    <t>neinv.přísp.fyz.osobám  - podíl města</t>
  </si>
  <si>
    <t>neinv.přísp.fyz.osobám  - z dotace</t>
  </si>
  <si>
    <t>neinv.přísp.práv.osobám - podíl města</t>
  </si>
  <si>
    <t>neinv.dotace z MVČR - vzděl.v eGON centr.</t>
  </si>
  <si>
    <t>neinv.přísp.práv.osobám - z dotace</t>
  </si>
  <si>
    <t>PR MPR a MPZ - MPR celkem</t>
  </si>
  <si>
    <t>neinv.přísp.fyz.osobám - podíl města</t>
  </si>
  <si>
    <t>neinv.přísp.fyz.osobám - z dotace</t>
  </si>
  <si>
    <t>PR MPR a MPZ - MPZ celkem</t>
  </si>
  <si>
    <t>ODBOR SPRÁVY MAJETKU</t>
  </si>
  <si>
    <t>OSM - CELKEM</t>
  </si>
  <si>
    <t xml:space="preserve">ODBOR SPRÁVY MAJETKU </t>
  </si>
  <si>
    <t>OI ( OSMI ) - CELKEM</t>
  </si>
  <si>
    <t>ODBOR INVESTIC (OSMI )</t>
  </si>
  <si>
    <t>náhrady za neopr.užív.pozemků</t>
  </si>
  <si>
    <t xml:space="preserve">přijaté neinvestiční dary </t>
  </si>
  <si>
    <t xml:space="preserve">přeplatek el.energie z minulého roku </t>
  </si>
  <si>
    <t>DDM Nové Spolí - přeplatek za el.en.</t>
  </si>
  <si>
    <t xml:space="preserve">elektrická energie </t>
  </si>
  <si>
    <t>mzdové náhrady - výpovědi</t>
  </si>
  <si>
    <t>neinv.dot. na regionál.fce M.Knihovny</t>
  </si>
  <si>
    <t>Setkání partners.měst-dispozič.f.</t>
  </si>
  <si>
    <t>dotace z VPS - Sčítání lidu,domů,…</t>
  </si>
  <si>
    <t>příjem dotace z FV - volby do ZO</t>
  </si>
  <si>
    <t>nájem pozemku v Hradební ul.</t>
  </si>
  <si>
    <t>neinv.transf.FO - hudební činnost</t>
  </si>
  <si>
    <t>neinv.transf.FO - výstavní činnost</t>
  </si>
  <si>
    <t>neinv.transf.pro o.p.s. - hudeb.čin.</t>
  </si>
  <si>
    <t>neinv.transf.pro o.p.s. - filmov.tvorba</t>
  </si>
  <si>
    <t>neinv.transf.pro o.p.s. - výstavní čin.</t>
  </si>
  <si>
    <t>neinv.transf.pro o.p.s. - ost.kultura</t>
  </si>
  <si>
    <t>neinv.transf.obč.sdruž. - divadel.čin.</t>
  </si>
  <si>
    <t>neinv.transf.obč.sdruž. - hudeb.čin.</t>
  </si>
  <si>
    <t>neinv.transf.obč.sdruž. - ost.kultura</t>
  </si>
  <si>
    <t>neinv.transf.nezisk.org. - hudeb.čin.</t>
  </si>
  <si>
    <t>neinv.transf.nezisk.org. - ost.kultura</t>
  </si>
  <si>
    <r>
      <t>neinv.transf.ost.přísp.org.-</t>
    </r>
    <r>
      <rPr>
        <sz val="9"/>
        <rFont val="Arial CE"/>
        <family val="0"/>
      </rPr>
      <t>hudeb.čin.</t>
    </r>
  </si>
  <si>
    <t>neinv.transf.ost.přísp.org.-ost.kultura</t>
  </si>
  <si>
    <t>Regenerace sídl.Za Nádražím - žádost do ROP</t>
  </si>
  <si>
    <t>pronájem skládky - příděl do fondu</t>
  </si>
  <si>
    <t>přístupové trasy ke klášteru - synergie IOP</t>
  </si>
  <si>
    <t>neinv.přísp.z dotace pro M.knihovnu</t>
  </si>
  <si>
    <t>elektr.energie - nebytové prostory</t>
  </si>
  <si>
    <t>nájemné FK Slavoj</t>
  </si>
  <si>
    <t>neinvestiční dotace pro FK Slavoj</t>
  </si>
  <si>
    <t>věcná břemena - výdej - inv.akce</t>
  </si>
  <si>
    <t>klášter - nákup DDHM</t>
  </si>
  <si>
    <t>neinv.transf.pro o.p.s. - volný čas a děti</t>
  </si>
  <si>
    <t>neinv.transf.obč.sdruž.- volný čas a děti</t>
  </si>
  <si>
    <t>neinv.transf.zříz.PO - volný čas  a děti</t>
  </si>
  <si>
    <t>neinv.transf.obč.sdruž.-ekolog.vých.</t>
  </si>
  <si>
    <t>neinv.transf.ostat.PO -ekolog.vých.</t>
  </si>
  <si>
    <t>autobusové nádraží</t>
  </si>
  <si>
    <t>rekultivace skládky (žádost o dotaci)</t>
  </si>
  <si>
    <t>modern.sběr.dvora (žádost o dotaci)</t>
  </si>
  <si>
    <t>RP Slupenec</t>
  </si>
  <si>
    <t>neinv.přísp. pro ZUŠ - Koncert tří gen..</t>
  </si>
  <si>
    <t>neinv.přísp.pro SK ČK, ČČK</t>
  </si>
  <si>
    <t>neinv. přísp. pro DDM</t>
  </si>
  <si>
    <t>neinv.příspěvky občans.sdružením</t>
  </si>
  <si>
    <t>neinv.příspěvek pro ZŠ Za Nádražím</t>
  </si>
  <si>
    <t>neinv.příspěvek pro Gymnázium ČK</t>
  </si>
  <si>
    <t>roční licence na e-aukce</t>
  </si>
  <si>
    <t>SLAVNOSTI MĚSTA - CELKEM</t>
  </si>
  <si>
    <t>rezerva</t>
  </si>
  <si>
    <t>OI - CELKEM</t>
  </si>
  <si>
    <t>přesun do OSM</t>
  </si>
  <si>
    <t>požadavek hygieny</t>
  </si>
  <si>
    <t>oplocení - hřiště H.Brána</t>
  </si>
  <si>
    <t>havárie</t>
  </si>
  <si>
    <t>povinnost</t>
  </si>
  <si>
    <t>psí útulek - strop v karanténě</t>
  </si>
  <si>
    <t>rozšíření skládky TKO - etapa 3b</t>
  </si>
  <si>
    <t>neinv.příspěvek pro DDM ČK</t>
  </si>
  <si>
    <t>neinv.příspěvky občanským sdružením</t>
  </si>
  <si>
    <t>neinv.dot.Mze na meliorač.dřeviny</t>
  </si>
  <si>
    <t>neinv.přísp.PO na meliorač.dřeviny</t>
  </si>
  <si>
    <t>meliorační dřeviny - celkem</t>
  </si>
  <si>
    <t>DPS o.p.s - dot. na odlehčov.službu</t>
  </si>
  <si>
    <t>proj.a inž.příprava PPO na Vltavě</t>
  </si>
  <si>
    <t>klášter - studená voda</t>
  </si>
  <si>
    <t>klášter - služby telekomunikací</t>
  </si>
  <si>
    <t>studená voda - kolektor</t>
  </si>
  <si>
    <t>elektr.energie - výpůjčka KoCeRo</t>
  </si>
  <si>
    <t>územní studie Pod vodojemem</t>
  </si>
  <si>
    <t>věcná břemena - příjem</t>
  </si>
  <si>
    <t>neinv.dot. z KÚ  - Špičák 114 fasáda</t>
  </si>
  <si>
    <t>reko MÚK Špičák - prostředky VP</t>
  </si>
  <si>
    <t>reko MÚK Špičák - prostředky SR</t>
  </si>
  <si>
    <t xml:space="preserve">* Rozpočtový výhled snížený o bývalé "průtokové" státní dotace 97.000 tis. Kč a ve stejné výši vyplácené sociální dávky </t>
  </si>
  <si>
    <t xml:space="preserve">  (novela zákona o sociálních službách byla schválená až po schválení rozpočtového výhledu města - dávky bude vyplácet úřad práce)</t>
  </si>
  <si>
    <t>NÁVRH 2012</t>
  </si>
  <si>
    <t>rozpočt. výhled 2012*</t>
  </si>
  <si>
    <t>upravený rozpočet k 30.11.2011</t>
  </si>
  <si>
    <t>reko komunikací u Plánu obnovy</t>
  </si>
  <si>
    <t>příjem dotace z FV - volby do PS</t>
  </si>
  <si>
    <t>dot.z ROP - autobus.zastávky- EU</t>
  </si>
  <si>
    <t>granty z KÚ - Podpora sportu</t>
  </si>
  <si>
    <t>neinvestiční dotace z MK - SR</t>
  </si>
  <si>
    <t>neinvestiční dotace z MK - EU</t>
  </si>
  <si>
    <t>regenerace panelových sídlišť</t>
  </si>
  <si>
    <t>MŠ Plešivec - oprava střechy</t>
  </si>
  <si>
    <t>MŠ Vyšehrad - přístavba jídelny</t>
  </si>
  <si>
    <t>neinv.příspěvky z grantu od KÚ</t>
  </si>
  <si>
    <t>náhrady mezd v nemoci - CZ</t>
  </si>
  <si>
    <t>náhrady mezd v nemoci - EU</t>
  </si>
  <si>
    <t>dot.z ROP - autobus.zastávky - CZ</t>
  </si>
  <si>
    <t>oprava kašny na Nám.Svornosti</t>
  </si>
  <si>
    <t>neinv.dot. z MK - Knihovna 21.století</t>
  </si>
  <si>
    <t>neinv.příspěveky - hudební čiinost</t>
  </si>
  <si>
    <t>neinv.příspěvek - Svatovácl.podvečer.</t>
  </si>
  <si>
    <t>neinv.dot.z KÚ-vým. oken ZŠ Linecká</t>
  </si>
  <si>
    <t>vým.oken ZŠ Linecká III.et. - VP</t>
  </si>
  <si>
    <t>vým.oken ZŠ Linecká III.et. - dot.</t>
  </si>
  <si>
    <t>Program podpory kultury -rezerva</t>
  </si>
  <si>
    <t>ost.kulturní a společ.akce ve 2012</t>
  </si>
  <si>
    <t>příjmy za neopráv.užív.pozemků</t>
  </si>
  <si>
    <t>pronájem - kotelna Linecká</t>
  </si>
  <si>
    <t>pronájem parkovišť  - ČKRF</t>
  </si>
  <si>
    <t>pronájem parkovišť  - ostatní</t>
  </si>
  <si>
    <t>pronájmy nebyt.prostor - dotované</t>
  </si>
  <si>
    <t>pronájmy nebyt.prostor - ostatní</t>
  </si>
  <si>
    <t>pronájem movitých věcí - kino</t>
  </si>
  <si>
    <t>teplo - nebytové prostory - AN</t>
  </si>
  <si>
    <t>oprava a údržba majetku - kašna náměstí</t>
  </si>
  <si>
    <t>inv.dotace na reko hřiště Mír</t>
  </si>
  <si>
    <t>reko hřiště sídliště Mír - z dotace</t>
  </si>
  <si>
    <t>reko hřiště sídliště Mír - vl.podíl</t>
  </si>
  <si>
    <t>smluvní pokuta - městský park</t>
  </si>
  <si>
    <t>arboristické a ozeleňovací práce</t>
  </si>
  <si>
    <t>nákup ošacení- stejnokroje</t>
  </si>
  <si>
    <t>Odpadové hospodářství - celkem</t>
  </si>
  <si>
    <t xml:space="preserve">komunální odpad </t>
  </si>
  <si>
    <t>separovaný sběr ( paušál )</t>
  </si>
  <si>
    <t>neinv.transfery z PPSS obč.sdružením</t>
  </si>
  <si>
    <t>opravy a údržba ( MKDS )</t>
  </si>
  <si>
    <t>ostatní osobní výdaje - neuznatel.výd.</t>
  </si>
  <si>
    <t>změny RP Vyšný</t>
  </si>
  <si>
    <t>zatím jen vyvaření konstrukce</t>
  </si>
  <si>
    <t>DPS Vyšehrad - přední prosklené stěny</t>
  </si>
  <si>
    <t>Výstavba úpravny vody k vrtu v areálu Chvalšinská - plavecký bazén</t>
  </si>
  <si>
    <t>ZŠ Plešivec - oprava příček</t>
  </si>
  <si>
    <t>bude komplexní řešení</t>
  </si>
  <si>
    <r>
      <t xml:space="preserve">proběhlo VŘ, vybrán projekt, při nerealizování jednat o prodloužení doby zápůjčky,pův. cena 53 mil. Kč (rok 2006) </t>
    </r>
    <r>
      <rPr>
        <b/>
        <sz val="9"/>
        <color indexed="10"/>
        <rFont val="Arial"/>
        <family val="2"/>
      </rPr>
      <t>??</t>
    </r>
  </si>
  <si>
    <t>v návzanosti na rozhodnutí ohledně organizace dopravy v tomto místě, bude jednání na ŘSD</t>
  </si>
  <si>
    <t>komplexní řešení</t>
  </si>
  <si>
    <t>MŠ Plešivec I. - inv.přísp. na kuchyň.kamna</t>
  </si>
  <si>
    <t>MŠ TGM - inv.přísp. na kuchyň.kamna</t>
  </si>
  <si>
    <t>neinvestiční dotace z MMR</t>
  </si>
  <si>
    <t>dotace MPSV</t>
  </si>
  <si>
    <t>dotace z MPSV</t>
  </si>
  <si>
    <t>ZTV Kasárna Vyšný</t>
  </si>
  <si>
    <t>Revitalizace parku Jelení zahrada</t>
  </si>
  <si>
    <t>Veřejné osvětlení na Náplavce</t>
  </si>
  <si>
    <t>Pokračování realizace "Komplexního projektu reko komunikací a IS" (PD Jacko)</t>
  </si>
  <si>
    <t>rekreační chodníky vč.cyklostezky Dobrkovice</t>
  </si>
  <si>
    <t>projekt rozšíření zeleně v ČK</t>
  </si>
  <si>
    <t>dar ČEZ na opravu kříže na hřbitově</t>
  </si>
  <si>
    <t>neinv.příspěvek - Medvědí vánoce ( p. Černý )</t>
  </si>
  <si>
    <t>neinv.přísp.Římskokatol.farnosti na opravu varhan</t>
  </si>
  <si>
    <t>neinv.příspěvek Sboru církve bratrské</t>
  </si>
  <si>
    <t>oprava kříže na hřbitově H.Brána</t>
  </si>
  <si>
    <t xml:space="preserve">nákup služeb - z dotace </t>
  </si>
  <si>
    <t>neinv.dot.z KÚ - Podpora stanice pro psy</t>
  </si>
  <si>
    <t>dary na opravu kašny (Madeta, AZ Sanace, AZ Consult)</t>
  </si>
  <si>
    <t>úroky z úvěrů - KTK, revolving.</t>
  </si>
  <si>
    <t>neinv.příspěvek MHF ČK, o.s.</t>
  </si>
  <si>
    <t>vratky DPH z minulého roku</t>
  </si>
  <si>
    <t>revitalizace stráně nad Fialkovou ulicí včetně minigolfu</t>
  </si>
  <si>
    <t>vratka dotace - sčítání lidu</t>
  </si>
  <si>
    <t>Městské vycházkové okruhy a revitalizace Křížové hory včetně kapliček</t>
  </si>
  <si>
    <t>Městský hřbitiv - rozšíření (urnový háj)</t>
  </si>
  <si>
    <t>udělá Povodí Vltavy ?</t>
  </si>
  <si>
    <t>Most dr. E. Beneše - rekonstrukce (snížená zatížitelnost)</t>
  </si>
  <si>
    <t>Výstavba přechodu pro chodce přes ulici Chvalšinská</t>
  </si>
  <si>
    <t>Stezka pro chodce Tavírna - Slupenecká</t>
  </si>
  <si>
    <t>rekreační zóna H.Brána (venk.koupání)</t>
  </si>
  <si>
    <t>Přehled stavebních akcí "pod čarou"</t>
  </si>
  <si>
    <t>odkoupení stavby komunikace</t>
  </si>
  <si>
    <t>reko MÚK Špičák - vlastní podíl</t>
  </si>
  <si>
    <t>reko MÚK Špičák - prostředky EU</t>
  </si>
  <si>
    <t>reko - kanalizace Vyšný</t>
  </si>
  <si>
    <t>platy zaměstnanců-neuznatel.výd.</t>
  </si>
  <si>
    <t>ostatní osobní výdaje - EU</t>
  </si>
  <si>
    <t>ostatní osobní výdaje - CZ</t>
  </si>
  <si>
    <t>odvody na SP - neuznatel.výdaje</t>
  </si>
  <si>
    <t>odvody na ZP - neuznatel.výdaje</t>
  </si>
  <si>
    <t>frankostroj</t>
  </si>
  <si>
    <t>neinv.přísp.pro ČZS a ČSŽ</t>
  </si>
  <si>
    <t>rozpočet 2011</t>
  </si>
  <si>
    <t>Sanace skály Sv.Duch - monitoring</t>
  </si>
  <si>
    <t>náhrady mezd v době nemoci (21 dní)</t>
  </si>
  <si>
    <t>provoz vozidel MěÚ</t>
  </si>
  <si>
    <t>odkoupení serverů</t>
  </si>
  <si>
    <t>technolog.centrum ORP - vlastní podíl</t>
  </si>
  <si>
    <t>neinv.dotace z Mze na činnost OLH</t>
  </si>
  <si>
    <t>neinv.transfery PO na činnost OLH</t>
  </si>
  <si>
    <t>neinv.transfery FO na činnost OLH</t>
  </si>
  <si>
    <t>činnost OLH celkem</t>
  </si>
  <si>
    <t>příjmy z prodeje materiálu</t>
  </si>
  <si>
    <t>správní poplatky - evidence obyv.</t>
  </si>
  <si>
    <t>voda - výpůjčka KoCeRo</t>
  </si>
  <si>
    <t>teplo - výpůjčka KoCeRo</t>
  </si>
  <si>
    <t>výpůjčka KoCeRo - celkem</t>
  </si>
  <si>
    <t>vzdělávání eGON - ost.osobní výdaje - VP</t>
  </si>
  <si>
    <t>vzdělávání eGON - ost.osobní výdaje - EU</t>
  </si>
  <si>
    <t>vzdělávání eGON - odvody na SP - VP</t>
  </si>
  <si>
    <t>vzdělávání eGON - odvody na SP - EU</t>
  </si>
  <si>
    <t>JDSHO - prádlo, oděv, obuv</t>
  </si>
  <si>
    <t>vzdělávání eGON - odvody na ZP - VP</t>
  </si>
  <si>
    <t>vzdělávání eGON - odvody na ZP - EU</t>
  </si>
  <si>
    <t>správní poplatky - OP</t>
  </si>
  <si>
    <t>vymožené výživné</t>
  </si>
  <si>
    <t>vratky SD - minulé roky</t>
  </si>
  <si>
    <t>dotace MF - soc.právní ochrana dětí</t>
  </si>
  <si>
    <t>drobný DHDM</t>
  </si>
  <si>
    <t>nákup materiálu - nebytové prostory</t>
  </si>
  <si>
    <t>nákup služeb - Ceny města</t>
  </si>
  <si>
    <t>věcné dary - Ceny města</t>
  </si>
  <si>
    <t>Ceny města - celkem</t>
  </si>
  <si>
    <t>hřbitov - nákup materiálu</t>
  </si>
  <si>
    <t>nepeněžní plnění - ČKRF sklepy</t>
  </si>
  <si>
    <t xml:space="preserve">DPS o.p.s. celkem </t>
  </si>
  <si>
    <t>nákup služeb včet.mandát.odměny</t>
  </si>
  <si>
    <t>kasárna Vyšný - hlídací služby</t>
  </si>
  <si>
    <t>kasárna Vyšný - periodické revize</t>
  </si>
  <si>
    <t>kasárna Vyšný - opravy a údržba</t>
  </si>
  <si>
    <t>kasárna Vyšný - nákup DDHM</t>
  </si>
  <si>
    <t>kasárna Vyšný - el.energie</t>
  </si>
  <si>
    <t>53/5</t>
  </si>
  <si>
    <t>53/1</t>
  </si>
  <si>
    <t xml:space="preserve">ostatní přijaté vratky </t>
  </si>
  <si>
    <t>přijaté náhrady za zemřelé</t>
  </si>
  <si>
    <t>přijaté náhrady - pojištění majetku</t>
  </si>
  <si>
    <t>dálniční známky do zahraničí</t>
  </si>
  <si>
    <t>Městský hřbitov - odvodnění (hydrogeol.průzkum, PD)</t>
  </si>
  <si>
    <t>oprava Plavecký stadion - vodoinstalace</t>
  </si>
  <si>
    <t>ZŠ a MŠ Za Nádražím - okna s vyzdívkou</t>
  </si>
  <si>
    <t>dotace z MŽP - sanace sv.Duch - EU</t>
  </si>
  <si>
    <t>dotace ze SFŽP - sanace sv. Duch - SR</t>
  </si>
  <si>
    <t>inv.dotace z MK na revit.klášterů - SR</t>
  </si>
  <si>
    <t>inv.dotace z MK na revit.klášterů - EU</t>
  </si>
  <si>
    <t>platy zaměstnanců - z dotace</t>
  </si>
  <si>
    <t>odvody na soc.pojitění - z dotace</t>
  </si>
  <si>
    <t>odvody na zdravot.pojištění - z dotace</t>
  </si>
  <si>
    <t>Sčítání lidu,domů ….  - celkem</t>
  </si>
  <si>
    <t>dotace MPSV - příspěvek na péči</t>
  </si>
  <si>
    <t>ODBOR SOCIÁLNÍCH VĚCÍ A ZDRAVOTNICTVÍ</t>
  </si>
  <si>
    <t>ODDĚLENÍ STRATEGICKÉHO ROZVOJE</t>
  </si>
  <si>
    <t>ODBOR ÚZEMNÍHO PLÁNOVÁNÍ A PAMÁTKOVÉ PÉČE</t>
  </si>
  <si>
    <t>kasárna Vyšný celkem</t>
  </si>
  <si>
    <t>nákup služeb-územně analyt.podkl.</t>
  </si>
  <si>
    <t>OŠSM - CELKEM</t>
  </si>
  <si>
    <t>OŽP - CELKEM</t>
  </si>
  <si>
    <t>OF - CELKEM</t>
  </si>
  <si>
    <t>veřejné osvětlení - elektr.energie</t>
  </si>
  <si>
    <t>MěP - CELKEM</t>
  </si>
  <si>
    <t>neinv.příspěvek občanským sdružením</t>
  </si>
  <si>
    <t>doprava celkem</t>
  </si>
  <si>
    <t>ostatní celkem</t>
  </si>
  <si>
    <t>osobní náklady úřadu celkem</t>
  </si>
  <si>
    <t>sociální dávky celkem</t>
  </si>
  <si>
    <t>osobní a věcné náklady celkem</t>
  </si>
  <si>
    <t>územní plánování celkem</t>
  </si>
  <si>
    <t>památková péče celkem</t>
  </si>
  <si>
    <t>sport celkem</t>
  </si>
  <si>
    <t>o.p.s. celkem</t>
  </si>
  <si>
    <t>Sport</t>
  </si>
  <si>
    <t>neinv.transfery o.p.s.-Česká maltézs.pom.</t>
  </si>
  <si>
    <t>fotodokumentace</t>
  </si>
  <si>
    <r>
      <t>kronika města</t>
    </r>
    <r>
      <rPr>
        <sz val="10"/>
        <rFont val="Arial CE"/>
        <family val="0"/>
      </rPr>
      <t xml:space="preserve"> - nákup materiálu</t>
    </r>
  </si>
  <si>
    <t>Odstranění bod.závad mostky - EU</t>
  </si>
  <si>
    <t>Odstranění bod.závad - mostky - EU</t>
  </si>
  <si>
    <t>JDSHO - nákup PHM</t>
  </si>
  <si>
    <t>ZŠ Plešivec - reko víceúčel.hřiště - VP</t>
  </si>
  <si>
    <t>z org. 357</t>
  </si>
  <si>
    <t>do OSM</t>
  </si>
  <si>
    <r>
      <t xml:space="preserve">kronika města </t>
    </r>
    <r>
      <rPr>
        <sz val="10"/>
        <rFont val="Arial CE"/>
        <family val="0"/>
      </rPr>
      <t xml:space="preserve"> - nákup služeb</t>
    </r>
  </si>
  <si>
    <t>likv.hrobů + renovace křížů</t>
  </si>
  <si>
    <t>věcné dary - domov důchodců</t>
  </si>
  <si>
    <t>mosty  - technické prohlídky</t>
  </si>
  <si>
    <t>98216</t>
  </si>
  <si>
    <t>platy zam.-dotace - soc.právní ochr.dětí</t>
  </si>
  <si>
    <t>odvody na zdravotní pojištění - dot.</t>
  </si>
  <si>
    <t>Den s handicapem - dotace Kiwanis</t>
  </si>
  <si>
    <t>komunikace PR - celkem</t>
  </si>
  <si>
    <t>nákup DHDM ( tiskárny,PC )</t>
  </si>
  <si>
    <t>MŠ Plešivec 391 - přísp.na opravu vchod.dveří</t>
  </si>
  <si>
    <t>prodej domů,bytů</t>
  </si>
  <si>
    <t>ZŠ Plešivec - výměna oken ( s vyzdívkou )</t>
  </si>
  <si>
    <t>MŠ Plešivec 391 - výměna oken ( s vyzdívkou )</t>
  </si>
  <si>
    <t>příjem z prodeje hrob.zařízení</t>
  </si>
  <si>
    <t>ZŠ Plešivec - příspěvky(vč.Nanečisto)</t>
  </si>
  <si>
    <t>ZŠ Nádraží - příspěvky(vč.Nanečisto)</t>
  </si>
  <si>
    <t>nákup materiálu-kanc.potřeby,tiskoviny</t>
  </si>
  <si>
    <t>FK Slavoj - smluvní příspěvek</t>
  </si>
  <si>
    <t>prodej ostatního majetku (plynovody,...)</t>
  </si>
  <si>
    <t>RP - Domoradice Jih</t>
  </si>
  <si>
    <t>kasárna Vyšný - voda včetně srážkové</t>
  </si>
  <si>
    <t>úhrada neinv. nákladů od VÚ Boletice</t>
  </si>
  <si>
    <t>kasárna Vyšný - pojištění</t>
  </si>
  <si>
    <t>Program podpory soc.služeb - rezerva na granty</t>
  </si>
  <si>
    <t>nákup ostatních služeb (tisk kom.plánu, katalogy,...)</t>
  </si>
  <si>
    <t>Zimní stadion - PD + vlastní podíl</t>
  </si>
  <si>
    <t>plavecký stadion - regulace složení vody</t>
  </si>
  <si>
    <t>Špičák 114 - drenáž části objektu</t>
  </si>
  <si>
    <t>Měst.divadlo - odvětrání kalových jímek</t>
  </si>
  <si>
    <t>povinnost IPPC</t>
  </si>
  <si>
    <t>Skládka TKO - oplocení areálu</t>
  </si>
  <si>
    <t>externí služby (periodické revize, ...)</t>
  </si>
  <si>
    <t>dotace Městskému divadlu</t>
  </si>
  <si>
    <t>pronájem - SM areál a separačka</t>
  </si>
  <si>
    <t>WC - autob.nádraží -dotace</t>
  </si>
  <si>
    <t>celkem příspěvky Prelatura, matur.plesy</t>
  </si>
  <si>
    <t>péče o děti - popl.za zdravot.výkony</t>
  </si>
  <si>
    <t>přísp. na pronájem - ČK tělových a sport.z.</t>
  </si>
  <si>
    <t>příjmy z poskytování služeb</t>
  </si>
  <si>
    <t xml:space="preserve">správní poplatky </t>
  </si>
  <si>
    <t>,</t>
  </si>
  <si>
    <t>neinv.příspěvek - Svépomoc</t>
  </si>
  <si>
    <t>cestovní připojištění</t>
  </si>
  <si>
    <t>dotace MF - st.správa na soc.služby</t>
  </si>
  <si>
    <t>opiáty - příjem za recepty</t>
  </si>
  <si>
    <t>BĚŽNÝ ROZPOČET CELKEM</t>
  </si>
  <si>
    <t>opravy IT</t>
  </si>
  <si>
    <r>
      <t xml:space="preserve">trhy ostatní </t>
    </r>
    <r>
      <rPr>
        <sz val="10"/>
        <rFont val="Arial CE"/>
        <family val="0"/>
      </rPr>
      <t>- pronájmy pozemků</t>
    </r>
  </si>
  <si>
    <t>poskyt.příspěvky a náhrady</t>
  </si>
  <si>
    <t>čerpání nového úvěru</t>
  </si>
  <si>
    <t>Program podpory zahr.spolupráce - rezerva</t>
  </si>
  <si>
    <t>Zemská výstava - celkem</t>
  </si>
  <si>
    <t>UNESCO 20 let - projekt školy</t>
  </si>
  <si>
    <t>UNESCO 20 let - oslavy</t>
  </si>
  <si>
    <t>UNESCO 20 LET - CELKEM</t>
  </si>
  <si>
    <t>programové vybavení ( antispam )</t>
  </si>
  <si>
    <t>pořízení nového mailového serveru</t>
  </si>
  <si>
    <t>Program podpory sportu - rezerva</t>
  </si>
  <si>
    <t>vybavení zasedací místnosti</t>
  </si>
  <si>
    <t>prodej 2 osobních automobilů</t>
  </si>
  <si>
    <t>nákup 2 osobních automobilů</t>
  </si>
  <si>
    <t>nákup odpadových nádob</t>
  </si>
  <si>
    <t>nákup služeb - rozvoz</t>
  </si>
  <si>
    <t>odpadové nádoby - celkem</t>
  </si>
  <si>
    <t>ocenění za reprezentaci města -rezerva</t>
  </si>
  <si>
    <t>Nové Dobrkovice - inv.příspěvky majitelům domů</t>
  </si>
  <si>
    <t>Předmět /popis</t>
  </si>
  <si>
    <t>priorita</t>
  </si>
  <si>
    <t>SUPŠ sv. Anežky - přeložení střešní krytiny (budova A + budova B)</t>
  </si>
  <si>
    <t>SUPŠ sv. Anežky - oprava fasády</t>
  </si>
  <si>
    <t>SZŠ - generální oprava fasády</t>
  </si>
  <si>
    <t>rok</t>
  </si>
  <si>
    <t>budova ČSAD - rekonstrukce kotelny</t>
  </si>
  <si>
    <t>Prelatura - rekonstrukce elektroinstalace v celém objektu</t>
  </si>
  <si>
    <t>SUPŠ sv. Anežky - výměna střešních oken budova A</t>
  </si>
  <si>
    <t>SZŠ - výměna oken a parapetů</t>
  </si>
  <si>
    <t>vl.podíl</t>
  </si>
  <si>
    <t>pořízení switche 1GB a konverz.switche</t>
  </si>
  <si>
    <t>Veřejné osvětlení - H.Brána - u rybníka - výměna svítidel a patic vč. stožárové výzbroje</t>
  </si>
  <si>
    <t>výdaj</t>
  </si>
  <si>
    <t>ZŠ T.G.Masaryka - vybudování opěrné zdi</t>
  </si>
  <si>
    <t>Výše výdajů Kč vč. DPH</t>
  </si>
  <si>
    <t>Priorita</t>
  </si>
  <si>
    <t>Návrh realizace</t>
  </si>
  <si>
    <t>Komentář</t>
  </si>
  <si>
    <t>kompletní obnova PC, monitorů a tiskáren starších než 3 roky</t>
  </si>
  <si>
    <t>2012-2014</t>
  </si>
  <si>
    <t>V posledních letech nebylo přiliš investováno do obnovy PC, monitorů a tiskáren a tudíž jsou nyní zastaralé.  V následujícíh třech letech navrhujeme provést kompletní obnovu. Jedná se přibližně o 30ks PC s monitory ročně, tedy cca 540 000,- + několik tiskáren za rok.</t>
  </si>
  <si>
    <t>programové vybavení - monitoring sítě a PC</t>
  </si>
  <si>
    <t>SW pro správu licencí, monitoring a využití PC a sítě MěÚ - cross update</t>
  </si>
  <si>
    <t>2012-2013</t>
  </si>
  <si>
    <t>Pořízení nového mailového serveru, který by obsahoval i další funkce - antispam, antivir, instant messaging, synchronizace, desktop klient, kalendář, aj. Ke stávajícímu serveru (AXIGEN) není odpovídající podpora.</t>
  </si>
  <si>
    <t>1-2</t>
  </si>
  <si>
    <t>neinv.dot.od obcí - veřejnsp.sml.</t>
  </si>
  <si>
    <t>nákup 2 x GSM brány</t>
  </si>
  <si>
    <t xml:space="preserve">Modernizace a vybavení zasedací místnosti MěÚ - projektor, plátno, notebooky, LCD TV, hlasovací zařízení, ozvučení, zařízení pro záznam zvuku (obrazu), atd. Počkat na rozhodnutí, zda bude zachována stávající zasedací místnost či se najde jiný prostor. </t>
  </si>
  <si>
    <t>pořízení optických portů a nových rackových switchů 1GB</t>
  </si>
  <si>
    <t>Pořízení nových rackových switchů 1G s optickými porty do podružných rackových skříní v budově Kaplická a pořízení optických portů do páteřního switche Kaplická - tím bude celá budova propojena optickým vedením, optimalizována struktura bez zbytečných aktivních prvků, bude výrazně navýšena rychlost u té části sítě, která je připojena přes podružné rackové skříně (dopravka, sociálka+ochoz)</t>
  </si>
  <si>
    <t>pořízení ArcGIS Serveru</t>
  </si>
  <si>
    <t>2-3</t>
  </si>
  <si>
    <t>Pořízení produktu ArcGIS Server v úrovni Workgroup. Tento produkt výrazně rozšíří možnosti správy a publikace geodat oproti stávajícímu nekomerčnímu řešení UMN Mapserver. Vývoj a trend v oblasti GIS směřuje k co možná nejjednodušší správě a publikování geodat přes webové rozhraní, což tento produkt umožňuje včetně množství nadstavbových funkcí. Po zaškolení administrátora dojde ke snížení nákladů na pořizování mapových projektů od dodavatele.</t>
  </si>
  <si>
    <t>budova ČSAD - rekonstrukce WC</t>
  </si>
  <si>
    <t>budova ČSAD - výměna oken a dveří</t>
  </si>
  <si>
    <t>Prelatura - instalace EZS</t>
  </si>
  <si>
    <t>Kostelní 163 - výměna oken</t>
  </si>
  <si>
    <t>Kostelní 163 - rekonstrukce elektroinstalace</t>
  </si>
  <si>
    <t>Kostelní 163 - oprava fasády</t>
  </si>
  <si>
    <t>Kino - rekonstrukce kotelny a ústředního topení</t>
  </si>
  <si>
    <t>Kino - rekonstrukce VZT</t>
  </si>
  <si>
    <t>Městský hřbitov - oprava byt. domu správce</t>
  </si>
  <si>
    <t>Městský hřbitov - přestavba technického zázemí</t>
  </si>
  <si>
    <t>FK Slavoj - výměna oken</t>
  </si>
  <si>
    <t>Služby města ČK - administrativní budova - oprava střechy</t>
  </si>
  <si>
    <t>Služby města ČK - administrativní budova - oprava oken</t>
  </si>
  <si>
    <t>Služby města ČK - administrativní budova - zateplení fasády</t>
  </si>
  <si>
    <t>Služby města ČK - garáže - oprava střechy</t>
  </si>
  <si>
    <t>Služby města ČK - dílny - oprava střechy</t>
  </si>
  <si>
    <t>Sídliště Mír - chodník pro vozíčkáře</t>
  </si>
  <si>
    <t>Ulice 5. května - PD rozšíření ulice</t>
  </si>
  <si>
    <t>Ulice U Stromovky - oprava komunikace</t>
  </si>
  <si>
    <t>Třída Míru - oprava opěrné zdi Serpentina</t>
  </si>
  <si>
    <t>Komunikace pro pěší - od mostu dr. E. Beneše ke vstupu do městského parku</t>
  </si>
  <si>
    <t>Vyšehrad 182 - výstavba plynové kotelny</t>
  </si>
  <si>
    <t>Most na fotbalový stadión (Bailey Bridge) - oprava</t>
  </si>
  <si>
    <t>Lávka za hotelem Dvořák - celková rekonstrukce</t>
  </si>
  <si>
    <t>Lávka v Jelení zahradě - celková rekonstrukce</t>
  </si>
  <si>
    <t>Lávka za sportovní halou - oprava nosné konstrukce</t>
  </si>
  <si>
    <t>Most u lesa Dubík - oprava konstrukce, vozovky, záchytného systému</t>
  </si>
  <si>
    <t>v závislosti na postup jednání s KÚ o předání objektů</t>
  </si>
  <si>
    <t>v závislosti na jednání ZM - další postup při nakládání s majetkem</t>
  </si>
  <si>
    <t>Kaplická - budova MěÚ - výměna oken, zateplení fasády</t>
  </si>
  <si>
    <t>střecha je v havarijním stavu (300 tis. Kč)</t>
  </si>
  <si>
    <t>Radnice - oprava střechy, WC a kuchyňky, podlahy, zasedačka</t>
  </si>
  <si>
    <t>Radnice - rekonstrukce kanalizace</t>
  </si>
  <si>
    <t>rotomat OVV (rotační kartotéka na občanské průkazy)</t>
  </si>
  <si>
    <t>pokud budou vydávány OP i osobám mladším 15 let</t>
  </si>
  <si>
    <t>VYBAVENÍ ŠKOLSKÝCH ZAŘÍZENÍ</t>
  </si>
  <si>
    <t>VYBAVENÍ ÚŘADU</t>
  </si>
  <si>
    <t>VYBAVENÍ IT</t>
  </si>
  <si>
    <t>ZŠ T.G.Masaryka - oprava střechy - dokončení poslední části</t>
  </si>
  <si>
    <t>ZŠ T.G.Masaryka - oprava tělocvičny - podlaha</t>
  </si>
  <si>
    <t>ZŠ T.G.Masaryka - výměna oken</t>
  </si>
  <si>
    <t>ZŠ Plešivec - pavilon I. stupně - výměna oken</t>
  </si>
  <si>
    <t>ZŠ Plešivec - konvektomat 2 ks</t>
  </si>
  <si>
    <t>ZŠ Plešivec - šatnové bloky</t>
  </si>
  <si>
    <t>ZŠ Za Nádražím - výměna lavic</t>
  </si>
  <si>
    <t>ZŠ Za Nádražím - rekonstrukce šaten</t>
  </si>
  <si>
    <t>ZŠ Za Nádražím - doplnění nábytku</t>
  </si>
  <si>
    <t>ZŠ Za Nádražím - interaktivní tabule</t>
  </si>
  <si>
    <t>ZŠ Za Nádražím - výměna tabulí</t>
  </si>
  <si>
    <t>ZŠ Za Nádražím - dataprojektory</t>
  </si>
  <si>
    <t>ZŠ T.G.Masaryka - výstavba vlastní plynové kotelny a regulace a měření</t>
  </si>
  <si>
    <t>ZŠ T.G.Masaryka - vydláždění školního dvora</t>
  </si>
  <si>
    <t>ZŠ Plešivec - dokončení výměny oken a zateplení fasád</t>
  </si>
  <si>
    <t>ZŠ Plešivec - rekonstrukce povrchu před pavilonem I. stupně</t>
  </si>
  <si>
    <t>ZŠ Plešivec - výměna kotlů na ohřev teplé vody</t>
  </si>
  <si>
    <t>rezerva - krizové řízení</t>
  </si>
  <si>
    <t>ZŠ Plešivec - podlahy ve třídách a kabinetech</t>
  </si>
  <si>
    <t>ZŠ Plešivec - pavilon II. stupně - rekonstrukce rozvodů vody</t>
  </si>
  <si>
    <t>ZŠ Plešivec - výměna vrat 2 ks</t>
  </si>
  <si>
    <t>ZŠ Linecká - výměna radiátorů</t>
  </si>
  <si>
    <t>ZŠ Linecká - rekonstrukce výdejny jídel</t>
  </si>
  <si>
    <t>ZŠ Linecká - výměna oken - další etapa</t>
  </si>
  <si>
    <t>ZŠ Za Nádražím - klimatizace učeben VT</t>
  </si>
  <si>
    <t>ZŠ Za Nádražím - generální oprava učebny fyziky</t>
  </si>
  <si>
    <t>ZŠ Za Nádražím - doplnění topení do tělocvičny</t>
  </si>
  <si>
    <t>ZŠ Za Nádražím - výměna podlahových krytin</t>
  </si>
  <si>
    <t>ZŠ Za Nádražím - rekonstrukce chodníků</t>
  </si>
  <si>
    <t>MŠ Za Soudem - změna topného média</t>
  </si>
  <si>
    <t>MŠ Plešivec I. - výměna oken v přístavbě</t>
  </si>
  <si>
    <t>MŠ Vyšehrad - konvektomat</t>
  </si>
  <si>
    <t>MŠ Vyšehrad - výměna brány a branky</t>
  </si>
  <si>
    <t>MŠ Plešivec II. - výměna oken II. etapa</t>
  </si>
  <si>
    <t>MŠ T.G.Masaryka - zahradní hrací prvky</t>
  </si>
  <si>
    <t>MŠ T.G.Masaryka - konvektomat</t>
  </si>
  <si>
    <t>MŠ T.G.Masaryka - výměna oken</t>
  </si>
  <si>
    <t>MŠ T.G.Masaryka - oplocení horní zahrady vč. branky</t>
  </si>
  <si>
    <t>MŠ Za Soudem - konvektomat</t>
  </si>
  <si>
    <t>MŠ Za Soudem - oplocení na jižní straně a vrata</t>
  </si>
  <si>
    <t>MŠ Za Soudem - zateplení budov</t>
  </si>
  <si>
    <t>MŠ Za Soudem - oprava střechy</t>
  </si>
  <si>
    <t>MŠ Plešivec I. - konvektomat</t>
  </si>
  <si>
    <t>MŠ Plešivec I. - oprava oken v hlavní budově</t>
  </si>
  <si>
    <t>MŠ Plešivec I. - vybudování chodníku na zahradě</t>
  </si>
  <si>
    <t>MŠ Plešivec I. - zastřešení bazénu</t>
  </si>
  <si>
    <t>MŠ Plešivec I. - celková oprava výtahu</t>
  </si>
  <si>
    <t>MŠ Plešivec I. - oprava asfaltové plochy na zahradě</t>
  </si>
  <si>
    <t>MŠ Vyšehrad - oprava střechy na původním objektu - I. etapa</t>
  </si>
  <si>
    <t>MŠ Vyšehrad - oprava střechy na původním objektu - II. etapa</t>
  </si>
  <si>
    <t>MŠ Vyšehrad - sklady, sklep - výměna oken</t>
  </si>
  <si>
    <t>MŠ Vyšehrad - zřízení 4 WC (po rozšíření školky zvýšená kapacita)</t>
  </si>
  <si>
    <t>MŠ Tavírna - sporák kombinovaný</t>
  </si>
  <si>
    <t>MŠ Tavírna - zahradní hrací prvky</t>
  </si>
  <si>
    <t>MŠ Tavírna - úprava prostoru před vstupem</t>
  </si>
  <si>
    <t>MŠ Za Nádražím - konvektomat</t>
  </si>
  <si>
    <t>MŠ Za Nádražím - zahradní hrací prvky</t>
  </si>
  <si>
    <t>MŠ Za Nádražím - zahradní domek na hračky</t>
  </si>
  <si>
    <t>MŠ Za Nádražím - výměna podlahových krytin</t>
  </si>
  <si>
    <t>MŠ Za Nádražím - výměna dveří v budově</t>
  </si>
  <si>
    <t>MŠ Za Nádražím - oprava terasy, zastřešení</t>
  </si>
  <si>
    <t>MŠ Za Nádražím - oprava chodníku u hlavního vchodu</t>
  </si>
  <si>
    <t>MŠ Plešivec II. - konvektomat</t>
  </si>
  <si>
    <t>MŠ Plešivec II. - výměna podlahových krytin</t>
  </si>
  <si>
    <t>MŠ Plešivec II. - oprava středhy, zateplení fasády</t>
  </si>
  <si>
    <t>MŠ Plešivec II. - oprava přístupové plochy před budovou</t>
  </si>
  <si>
    <t>Plavecký stadión - sauna pro veřejnost</t>
  </si>
  <si>
    <t>Plavecký stadión - oprava rozvodů vody</t>
  </si>
  <si>
    <t>Plavecký stadión - rekonstrukce VZT</t>
  </si>
  <si>
    <t>Plavecký stadión - pokladní systém vč. turniketů</t>
  </si>
  <si>
    <t>Plavecký stadión - solární ohřev vody</t>
  </si>
  <si>
    <t>DPS Vyšehrad - kotelna</t>
  </si>
  <si>
    <t>DPS Vyšehrad - rekonstrukce zateplení a fasád</t>
  </si>
  <si>
    <t>DPS Vyšehrad - výměna oken a dvěří</t>
  </si>
  <si>
    <t>DPS Vyšehrad - oprava střechy - lemování</t>
  </si>
  <si>
    <t>DPS Plešivec - celková rekonstrukce objektu</t>
  </si>
  <si>
    <t>DMD - oprava oken</t>
  </si>
  <si>
    <t>DMD - rekonstrukce elektro</t>
  </si>
  <si>
    <t>DMD - oprava fasády</t>
  </si>
  <si>
    <t>Klášter - Latrán 50 - kaple sv. Wolfganga - oprava stříšek</t>
  </si>
  <si>
    <t>Klášter - Latrán 50 - vrata do ul. Pivovarská</t>
  </si>
  <si>
    <t>FK Slavoj - oprava WC</t>
  </si>
  <si>
    <t>Služby města ČK - administrativní budova - výměna dveří</t>
  </si>
  <si>
    <t>Služby města ČK - administrativní budova - rekonstrukce WC</t>
  </si>
  <si>
    <t>Služby města ČK - administrativní budova - rekonstrukce elektro</t>
  </si>
  <si>
    <t>Služby města ČK - garáže - výměna dveří</t>
  </si>
  <si>
    <t>Služby města ČK - garáže - oprava fasády</t>
  </si>
  <si>
    <t>Služby města ČK - garáže - oprava šaten a WC</t>
  </si>
  <si>
    <t>Služby města ČK - garáže - výměna vrat</t>
  </si>
  <si>
    <t>Služby města ČK - dílny - rekonstrukce WC</t>
  </si>
  <si>
    <t>Služby města ČK - dílny - rekonstrukce elektro</t>
  </si>
  <si>
    <t>Služby města ČK - dílny - oprava fasády</t>
  </si>
  <si>
    <t>Služby města ČK - dílny - výměna vrat</t>
  </si>
  <si>
    <t>Ulice Na Skalce - oprava kanalizace, komunikace a opěrné zdi</t>
  </si>
  <si>
    <t>pozn.</t>
  </si>
  <si>
    <t>Skládka TKO - separační hala - prodloužení</t>
  </si>
  <si>
    <t>v závislosti na financování FK Slavoj</t>
  </si>
  <si>
    <t>havarijní stav části opěrné zdi</t>
  </si>
  <si>
    <t>Veřejné osvětlení - ul. Chvalšinská - doplnění VO k penzionu Vodotrysk</t>
  </si>
  <si>
    <t>Veřejné osvětlení - ul. Slupenecká - rozšíření VO p. Bednář</t>
  </si>
  <si>
    <t>Veřejné osvětlení - ul. Pod Kaštany - doplnění VO v uličce od Pozemk. úřadu</t>
  </si>
  <si>
    <t>Veřejné osvětlení - ul. Šumavská - výměna svítidel a patic vč. stožárové výzbroje</t>
  </si>
  <si>
    <t>Veřejné osvětlení - Horní Brána - zahrádky - doplnění VO u nově postavených RD</t>
  </si>
  <si>
    <t>Veřejné osvětlení - ul. Nemocniční - výměna svítidel a patic vč. stožárové výzbroje</t>
  </si>
  <si>
    <t>Veřejné osvětlení - rekonstrukce zapínacích bodů Vyšný, nádraží ČD, ul. Vyšenská</t>
  </si>
  <si>
    <t>Veřejné osvětlení - most dr. E. Beneše - rekonstrukce VO</t>
  </si>
  <si>
    <t>Veřejné osvětlení - Vyšný - doplnění VO u sídla společnosti Sixl</t>
  </si>
  <si>
    <t>Veřejné osvětlení - Vyšný, ul. Pod Hájí - doplnění VO</t>
  </si>
  <si>
    <t>Veřejné osvětlení - okolí sportovní haly - rekonstrukce VO</t>
  </si>
  <si>
    <t>Veřejné osvětlení - garáže Plešivec II - doplnění VO</t>
  </si>
  <si>
    <t>Veřejné osvětlení - ul. Za Plevnem - výměna svítidel a patic vč. stožárové výzbroje</t>
  </si>
  <si>
    <t>Rekonstrukce Špičák 114 ( kotelna,El,rozvody vody,topení, drenáže )</t>
  </si>
  <si>
    <t>Špičák 144 - dokončení fasády</t>
  </si>
  <si>
    <t>možná dotace</t>
  </si>
  <si>
    <t>Most přes Vltavu pod pivovarem - náhrada za zapůjčenou TMS</t>
  </si>
  <si>
    <t>požadavek invalidů</t>
  </si>
  <si>
    <t>provozní úspory a zlepšení prac. prostředí</t>
  </si>
  <si>
    <t>nevyhovující kanalizace - připojení do ul. Masná</t>
  </si>
  <si>
    <t>havarijní stav - výměna části kanalizace, výměna podloží, oprava komunikace</t>
  </si>
  <si>
    <t>v návaznosti na investici ŘSD PD na výměnu vodovodního řadu, řešení odkanalizování a návrh chodníku</t>
  </si>
  <si>
    <t>nutná oprava komunikace vč. podkladních vrstev</t>
  </si>
  <si>
    <t>napojení na provedené úpravy v městském parku</t>
  </si>
  <si>
    <t>Rekonstrukce semaforů - křižovatka Objížďková - Pod Kamenem - Chvalšinská</t>
  </si>
  <si>
    <t>ZŠ Plešivec - zábradlí k víceúčelovému sport. hřišti</t>
  </si>
  <si>
    <t>úhrady z vydobývaných prostor</t>
  </si>
  <si>
    <t>úhrada ztráty z provozování VaK</t>
  </si>
  <si>
    <t>pohoštění - Ceny města</t>
  </si>
  <si>
    <t>opravy nebyt.prost. - nepeněž.plnění</t>
  </si>
  <si>
    <t>kamerové body - el.energie</t>
  </si>
  <si>
    <t>pronájem  mostu - pivovar</t>
  </si>
  <si>
    <t>platby do fondu oprav za nebyt.prost.</t>
  </si>
  <si>
    <t xml:space="preserve">opravy a udržování </t>
  </si>
  <si>
    <t>Budvar - příjem z prezentace</t>
  </si>
  <si>
    <t>Společnost tří zemí</t>
  </si>
  <si>
    <t>JDSHO - nákup materiálu</t>
  </si>
  <si>
    <t>opravy kanalizací - Plán obnovy</t>
  </si>
  <si>
    <t>opravy vodovodů - Plán obnovy</t>
  </si>
  <si>
    <t>opravy komunikací a mostů celkem</t>
  </si>
  <si>
    <t>poplatky SW-tech.podpora,licence</t>
  </si>
  <si>
    <t>pronájem - pozemky (vč.MIS)</t>
  </si>
  <si>
    <t>cestovné - tuzemské</t>
  </si>
  <si>
    <t>cestovné - zahraniční</t>
  </si>
  <si>
    <t>služby IT (včetně povinných atestů)</t>
  </si>
  <si>
    <t>JDSHO - nákup služeb (zdr.prohlídky,...)</t>
  </si>
  <si>
    <t>nákup služeb - kontejner.stání,...</t>
  </si>
  <si>
    <t>Městský zpravodaj - příjem z inzerce</t>
  </si>
  <si>
    <t>rezerva na záštity (formou příspěvku)</t>
  </si>
  <si>
    <t>strategický plán - nákup služeb</t>
  </si>
  <si>
    <t>Program podpory zahr.spolupráce - celkem</t>
  </si>
  <si>
    <t>Program podpory soc.sl.-Kom.plán celkem</t>
  </si>
  <si>
    <t>SK Badminton - dot. na provoz</t>
  </si>
  <si>
    <t>Podpora sociál.služeb - rezerva</t>
  </si>
  <si>
    <t>Podpora sociál.služeb - celkem</t>
  </si>
  <si>
    <t>příjmy z pronájmu pozemků</t>
  </si>
  <si>
    <t>odstupné</t>
  </si>
  <si>
    <t>reko kanalizací - Plán obnovy</t>
  </si>
  <si>
    <t>oprava a údržba majetku - SUPŠ+SZŠ</t>
  </si>
  <si>
    <t>nákup služeb vč.mandátní odměny</t>
  </si>
  <si>
    <t xml:space="preserve">celkem </t>
  </si>
  <si>
    <t>poplatky za uložení odpadů</t>
  </si>
  <si>
    <t>přísp.na maturit.ples - SUPŠ +Gymnázium.</t>
  </si>
  <si>
    <t>nájem kamery</t>
  </si>
  <si>
    <t>ZŠ Plešivec - reko víceúčelového hřiště</t>
  </si>
  <si>
    <t>SF - ošatné - oddávající zastupitelé</t>
  </si>
  <si>
    <t>věcné dary - dětský domov</t>
  </si>
  <si>
    <t>prodej elektroodpadu</t>
  </si>
  <si>
    <t>přísp.na maturit.ples - SZŠ a SOU Tavírna</t>
  </si>
  <si>
    <t>odvody na sociální zabezpečení</t>
  </si>
  <si>
    <t>DNPC sociální služba - celkem</t>
  </si>
  <si>
    <t>revitalizace Městského parku - CZ</t>
  </si>
  <si>
    <t>N/Z</t>
  </si>
  <si>
    <t>38/1</t>
  </si>
  <si>
    <t>odvody na SP</t>
  </si>
  <si>
    <t>odvody na ZP</t>
  </si>
  <si>
    <t>příjmy z KÚ z poskyt.sociál. služby</t>
  </si>
  <si>
    <t>Domov pro matky s dětmi - celkem</t>
  </si>
  <si>
    <t>správní poplatky (vodoprávní)</t>
  </si>
  <si>
    <t>nájem HW (servery, switche,...)</t>
  </si>
  <si>
    <r>
      <t xml:space="preserve">ostatní služby </t>
    </r>
    <r>
      <rPr>
        <sz val="8"/>
        <rFont val="Arial CE"/>
        <family val="0"/>
      </rPr>
      <t>(parkovné, tisky, zdr.prohl...)</t>
    </r>
  </si>
  <si>
    <t>nákup služeb ost. ( odpady,… )</t>
  </si>
  <si>
    <t>hrobová místa - příjem ze služeb</t>
  </si>
  <si>
    <t>hrobová místa - pronájem</t>
  </si>
  <si>
    <r>
      <t>nákup DHDM</t>
    </r>
    <r>
      <rPr>
        <b/>
        <sz val="9"/>
        <rFont val="Arial CE"/>
        <family val="0"/>
      </rPr>
      <t xml:space="preserve"> (zbraně,botičky,vysílačky,...)</t>
    </r>
  </si>
  <si>
    <t>neinv.příspěvek pro ZO ČSOP Šípek</t>
  </si>
  <si>
    <t>nákup služeb ( geometr.plány,inzerce,)</t>
  </si>
  <si>
    <t xml:space="preserve">neinv.transfery z PPSS pro o.p.s.  </t>
  </si>
  <si>
    <t>neivn.transf. z PPSS církvím</t>
  </si>
  <si>
    <t>neinv.transf. z PPSS zřízeným PO</t>
  </si>
  <si>
    <t>neivn.transf. z PPSS ostatním PO</t>
  </si>
  <si>
    <t>přebytek běžného rozpočtu</t>
  </si>
  <si>
    <t>neinv.transf. z PPSS škols.PO zříz.KÚ</t>
  </si>
  <si>
    <t>neivn.přísp.z dotace - Knihovna 21.st.</t>
  </si>
  <si>
    <t>inv.grant z KÚ - příst. jídelny MŠ Vyšehrad</t>
  </si>
  <si>
    <t>MŠ Vyšehrad - přístavba jídelny z dotace</t>
  </si>
  <si>
    <t>neinv.grant z KÚ - MŠ Vyšehrad jídelna</t>
  </si>
  <si>
    <t>MŠ Vyšehrad - vybavení jídelny z dot.</t>
  </si>
  <si>
    <t>MŠ Vyšehrad - vybavení jídelny VP</t>
  </si>
  <si>
    <t>neinv.dot.z KÚ - výměna konc.svítidel</t>
  </si>
  <si>
    <t>výměna koncových svítidel VO - VP</t>
  </si>
  <si>
    <t>výměna koncových svítidel VO - dot.</t>
  </si>
  <si>
    <t>neinv.dot.z KÚ - pořízení inf.ukaz.rychlosti</t>
  </si>
  <si>
    <t>pořízení inf.ukazatelů rychlosti - dot.</t>
  </si>
  <si>
    <t>pořízení inf.ukazatelů rychlosti - VP</t>
  </si>
  <si>
    <t>neinv.dot.z MK - obn.střechy ZŠ TGM</t>
  </si>
  <si>
    <t>obnova střechy ZŠ TGM</t>
  </si>
  <si>
    <t>klimatizační jednotka</t>
  </si>
  <si>
    <t>PD - most E. Beneše</t>
  </si>
  <si>
    <t>psí útulek</t>
  </si>
  <si>
    <t>kapitálové příjmy a investiční dotace</t>
  </si>
  <si>
    <t>servisní a mater.smlouvy-kopírky</t>
  </si>
  <si>
    <t>Sociální fond - výdaje celkem</t>
  </si>
  <si>
    <t>správní poplatek (z tomboly, …)</t>
  </si>
  <si>
    <t>ostatní výdaje na sociální účely</t>
  </si>
  <si>
    <t>zábory veř.prostr. - reklamní plochy</t>
  </si>
  <si>
    <t>parkovací karty</t>
  </si>
  <si>
    <t xml:space="preserve">návrh </t>
  </si>
  <si>
    <t xml:space="preserve"> návrh </t>
  </si>
  <si>
    <t>návrh</t>
  </si>
  <si>
    <t>návrh 2012</t>
  </si>
  <si>
    <t>opravy vozů, zařízení</t>
  </si>
  <si>
    <t>správní polatky - pořizování kopií</t>
  </si>
  <si>
    <t>kotelny ZŠ - správa a údržba</t>
  </si>
  <si>
    <t>kotelny MŠ - správa a údržba</t>
  </si>
  <si>
    <t>klášter - elektrická energie</t>
  </si>
  <si>
    <t>klášter - nákup materiálu</t>
  </si>
  <si>
    <t>údržba dopr.značení,opr.posyp.beden</t>
  </si>
  <si>
    <t>klášter - celkem</t>
  </si>
  <si>
    <t>Rekapitulace :</t>
  </si>
  <si>
    <t>krizové pracoviště - vybavení</t>
  </si>
  <si>
    <t>JDSHO - technické vybavení</t>
  </si>
  <si>
    <t>úroky z 1.úvěru - investiční KB</t>
  </si>
  <si>
    <t>úroky z 2.úvěru - investiční KB</t>
  </si>
  <si>
    <t>oprava a údržba majetku - Prelatura</t>
  </si>
  <si>
    <t>úroky z úvěru - klášter Minoritů</t>
  </si>
  <si>
    <t>úroky z úvěru - investice 2005</t>
  </si>
  <si>
    <t xml:space="preserve">zákonné odvody DPH </t>
  </si>
  <si>
    <t>neinv. dotace od obcí-veřejnosp.sml.</t>
  </si>
  <si>
    <t>práv.poradenství k výkonu rozhodnutí</t>
  </si>
  <si>
    <r>
      <t xml:space="preserve">vybavení kanceláří </t>
    </r>
    <r>
      <rPr>
        <sz val="9"/>
        <rFont val="Arial CE"/>
        <family val="0"/>
      </rPr>
      <t>- nákup DHDM</t>
    </r>
  </si>
  <si>
    <t>příspěvek na provoz Měst.knihovny</t>
  </si>
  <si>
    <t>příjmy z poskyt.služeb - kopírování</t>
  </si>
  <si>
    <t>nepeněž.plnění nájmu - nebyt.prost.</t>
  </si>
  <si>
    <t>TC ORP - programové vybavení</t>
  </si>
  <si>
    <t>opravy a údržba majetku - skládka</t>
  </si>
  <si>
    <t>Podpora terénní práce - celkem</t>
  </si>
  <si>
    <t>5162</t>
  </si>
  <si>
    <t>telekomunikační služby - z dotace</t>
  </si>
  <si>
    <t>telekomunikační služby - vl.podíl</t>
  </si>
  <si>
    <t>správní popl. - lovec.+ rybář.lístky</t>
  </si>
  <si>
    <t>prodej pozemků právnickým osob.</t>
  </si>
  <si>
    <t>služby školení a vzdělávání</t>
  </si>
  <si>
    <t>servis - HW</t>
  </si>
  <si>
    <t>PHM ( sekačka )</t>
  </si>
  <si>
    <t>nájemné - kopírky</t>
  </si>
  <si>
    <t>správa kotelen ve střed.školách</t>
  </si>
  <si>
    <t>veřejná WC - pitná voda</t>
  </si>
  <si>
    <t>veřejná WC - elektrická energie</t>
  </si>
  <si>
    <t>náklady řízení - památková péče</t>
  </si>
  <si>
    <t>náhrady za pohřby zesnulých</t>
  </si>
  <si>
    <t>opravy a údržba komunikací vč.mostů</t>
  </si>
  <si>
    <t>energie+služby budovy MěÚ</t>
  </si>
  <si>
    <t>garáže Plešivec</t>
  </si>
  <si>
    <t>nákup služeb a materiálu</t>
  </si>
  <si>
    <t>vozový park celkem</t>
  </si>
  <si>
    <t>ofic.inf.sys.ČKRF-podíl na údržbě www</t>
  </si>
  <si>
    <t>povinné pojistné na úrazové pojištění</t>
  </si>
  <si>
    <t>veřejná WC - celkem</t>
  </si>
  <si>
    <t>likvidace černých skládek</t>
  </si>
  <si>
    <t>vyvážení odpadkových košů</t>
  </si>
  <si>
    <t>České dědictví UNESCO</t>
  </si>
  <si>
    <t>Organization of World Heritage Cities</t>
  </si>
  <si>
    <t>Sdružení historických sídel</t>
  </si>
  <si>
    <t>Svaz měst a obcí, SMO Jihoč.kraje</t>
  </si>
  <si>
    <t>členské poplatky</t>
  </si>
  <si>
    <t>Svatováclavské slavnosti</t>
  </si>
  <si>
    <t>Advent</t>
  </si>
  <si>
    <t>Kouzelný Krumlov - zahájení sezóny</t>
  </si>
  <si>
    <t>Dny Evropského histor.dědictví</t>
  </si>
  <si>
    <t>pronájem pozemků pro stánky</t>
  </si>
  <si>
    <t>Slavnosti pětilisté růže</t>
  </si>
  <si>
    <t>příjem z reklamy</t>
  </si>
  <si>
    <t>Partnerská  města - dětské sport.hry</t>
  </si>
  <si>
    <t>ekolog.popl.pro SFŽP (autovraky)</t>
  </si>
  <si>
    <t>rekonstrukce parkoviště - sídliště Mír</t>
  </si>
  <si>
    <t xml:space="preserve">programové vybavení </t>
  </si>
  <si>
    <t xml:space="preserve">spotřební materiál IT </t>
  </si>
  <si>
    <t>nákup služeb (catering,...)</t>
  </si>
  <si>
    <t>údržba veřejné zeleně</t>
  </si>
  <si>
    <t>periodické revize</t>
  </si>
  <si>
    <t>příspěvek pro ČSAD - důchodci</t>
  </si>
  <si>
    <t>nájemné - Azylové bydlení</t>
  </si>
  <si>
    <t>nákup materiálu ost.</t>
  </si>
  <si>
    <t>Azylové bydlení - celkem</t>
  </si>
  <si>
    <t>pohonné hmoty</t>
  </si>
  <si>
    <t>DPS - přijaté dary</t>
  </si>
  <si>
    <t>klášter - pohonné hmoty a maziva</t>
  </si>
  <si>
    <t>98116</t>
  </si>
  <si>
    <t>nákup služeb - ostatní odpady (kult.akce,...)</t>
  </si>
  <si>
    <t>ruční úklid komunikací (včetně vpustí)</t>
  </si>
  <si>
    <t>Internet připojení</t>
  </si>
  <si>
    <t>MŠ celkem</t>
  </si>
  <si>
    <t>ZŠ celkem</t>
  </si>
  <si>
    <t>veřejná WC - teplo</t>
  </si>
  <si>
    <t>nákup SW - z dotace</t>
  </si>
  <si>
    <t>nákup SW - vlastní podíl</t>
  </si>
  <si>
    <t>nákup materiálu - z dotace</t>
  </si>
  <si>
    <t>nákup materiálu - vlastní podíl</t>
  </si>
  <si>
    <t>nákup služeb - z dotace</t>
  </si>
  <si>
    <t>nákup služeb - vlastní podíl</t>
  </si>
  <si>
    <t>ostatní osobní výdaje - z dotace</t>
  </si>
  <si>
    <t>ostatní osobní výdaje - vlastní podíl</t>
  </si>
  <si>
    <t>Management plan - celkem</t>
  </si>
  <si>
    <t>neinv.dot. MK - Management plan</t>
  </si>
  <si>
    <t>demolice kasáren - z dotace</t>
  </si>
  <si>
    <t>demolice kasáren - vlastní podíl</t>
  </si>
  <si>
    <t>demolice kasáren - neuznatel.výdaje</t>
  </si>
  <si>
    <t>demolice kasáren Vyšný - celkem</t>
  </si>
  <si>
    <t>neinv.přísp.pro ÚAMK Automotoklub</t>
  </si>
  <si>
    <t>neinv.přísp.na provoz domácí zdr.péče</t>
  </si>
  <si>
    <t>inv.dotace SFK na digitaliz.kina</t>
  </si>
  <si>
    <t>digitalizace kina - z dotace</t>
  </si>
  <si>
    <t>digitalizace kina - vlastní podíl</t>
  </si>
  <si>
    <t>přijaté pojistné náhrady</t>
  </si>
  <si>
    <t>úroky z úvěru - investice 2006</t>
  </si>
  <si>
    <t>poplatek za podání žádosti o dotaci</t>
  </si>
  <si>
    <t>autoškola - příjem za zkoušky</t>
  </si>
  <si>
    <t>konzult.,poradens.a práv.služby</t>
  </si>
  <si>
    <t>nákup služeb - Prokyšův sál</t>
  </si>
  <si>
    <t>nákup služeb - sběrný dvůr</t>
  </si>
  <si>
    <t>zimní pohotovost a dispečink SM</t>
  </si>
  <si>
    <t>automateriál</t>
  </si>
  <si>
    <t>mediální prezentace-pohoštění</t>
  </si>
  <si>
    <t>klášter - teplo</t>
  </si>
  <si>
    <t xml:space="preserve"> </t>
  </si>
  <si>
    <t>nákup materiálu  - z dotace POV</t>
  </si>
  <si>
    <t>Dobrovolný svazek obcí Vltava</t>
  </si>
  <si>
    <t>kopírovací stroje</t>
  </si>
  <si>
    <t>správní poplatky - povolení splátek</t>
  </si>
  <si>
    <t>kolky</t>
  </si>
  <si>
    <t>odvody na SP z dot.na soc.službu+st.správu</t>
  </si>
  <si>
    <t>odvody na ZP z dot.na soc.službu+st.správu</t>
  </si>
  <si>
    <t>platy zaměst.z dotací na soc.služby+st.správu</t>
  </si>
  <si>
    <t>náhr.mezd v nemoci z dotací na soc.sl.+st.správu</t>
  </si>
  <si>
    <t>náhrady mezd v nemoci z dot. na SPOD</t>
  </si>
  <si>
    <t>dálniční známky v ČR (9 aut)</t>
  </si>
  <si>
    <t>konzult., poradenské a právní služby</t>
  </si>
  <si>
    <t>sběr a svoz komunálních odpadů</t>
  </si>
  <si>
    <t>sběr a svoz nebezpečných odpadů</t>
  </si>
  <si>
    <t>odvody za odnětí půdy ze ZPF</t>
  </si>
  <si>
    <t>PRO-SPORT - provozní dotace</t>
  </si>
  <si>
    <t xml:space="preserve">dotace Městskému divadlu - program </t>
  </si>
  <si>
    <t>nákup služby - lesní hospodář</t>
  </si>
  <si>
    <t>nákup materiálu - kom.odpad (nádoby, pytle)</t>
  </si>
  <si>
    <t>oprava fasáda Špičák 114 - z dotace</t>
  </si>
  <si>
    <t>oprava fasáda Špičák 114 - VP</t>
  </si>
  <si>
    <t>neinv.příso.církvi - podíl města</t>
  </si>
  <si>
    <t>neinv.příspěvek nadacím - z dotace</t>
  </si>
  <si>
    <t xml:space="preserve">elektrická enegie </t>
  </si>
  <si>
    <t>dotace Městskému divadlu - program</t>
  </si>
  <si>
    <t>daň z příjmů města Č.K.</t>
  </si>
  <si>
    <t>daň z nemovitostí města Č.K.</t>
  </si>
  <si>
    <t>Daňové příjmy převáděné FÚ</t>
  </si>
  <si>
    <t>klášter - opravy a údržba</t>
  </si>
  <si>
    <t>klášter - pronájem nebyt.prostor</t>
  </si>
  <si>
    <t>daně a poplatky (daň z převodu nem.,...)</t>
  </si>
  <si>
    <t>JDSHO celkem</t>
  </si>
  <si>
    <t>Krizové řízení - celkem</t>
  </si>
  <si>
    <t>nájem - Lesy města Č.K., s.r.o.</t>
  </si>
  <si>
    <t>DPS o.p.s. - pronájmy</t>
  </si>
  <si>
    <t>DPS o.p.s. - dotace</t>
  </si>
  <si>
    <t>název</t>
  </si>
  <si>
    <t>KANCELÁŘ TAJEMNÍKA</t>
  </si>
  <si>
    <t>nákup materiálu</t>
  </si>
  <si>
    <t>cestovné</t>
  </si>
  <si>
    <t>celkem</t>
  </si>
  <si>
    <t>výdaje na PHM</t>
  </si>
  <si>
    <t>reprefond tajemníka + odborů</t>
  </si>
  <si>
    <t>inzerce - výběr.řízení</t>
  </si>
  <si>
    <t>PD - reko MK a IS Horní Brána - komunikace</t>
  </si>
  <si>
    <t>PD - reko MK a IS Horní Brána - vodovod</t>
  </si>
  <si>
    <t>PD - reko MK a IS Horní Brána - kanalizace</t>
  </si>
  <si>
    <t>PD - reko MK a IS Horní Brána - ostatní (VO,opěrné zdi,… )</t>
  </si>
  <si>
    <t>PD - reko MK a IS Skalka - komunikace</t>
  </si>
  <si>
    <t>PD - reko MK a IS Skalka - vodovod</t>
  </si>
  <si>
    <t>PD - reko MK a IS Skalka - kanalizace</t>
  </si>
  <si>
    <t>PD - reko MK a IS Skalka - ostatní (VO,opěrné zdi,… )</t>
  </si>
  <si>
    <t>PD - reko MK a IS Vyšný - komunikace</t>
  </si>
  <si>
    <t>PD - reko MK a IS Vyšný - kanalizace</t>
  </si>
  <si>
    <t>PD - reko MK a IS Potoční - komunikace</t>
  </si>
  <si>
    <t>PD - reko MK a IS Potoční - vodovod</t>
  </si>
  <si>
    <t>PD - reko MK a IS Potoční - kanalizace</t>
  </si>
  <si>
    <t>PD reko MK a IS Potoční -ostatní (VO,opěrné zdi,… )</t>
  </si>
  <si>
    <t>nákup materiálu - z dotace Sčítání lidu</t>
  </si>
  <si>
    <t>SF - přísp.na stravné - z dot.SPOD</t>
  </si>
  <si>
    <t>studená voda - nebytové prostory</t>
  </si>
  <si>
    <t>Odstranění bod.závad mostky - služby</t>
  </si>
  <si>
    <t>32/1</t>
  </si>
  <si>
    <t>32/5</t>
  </si>
  <si>
    <t>dotace z OP - Peníze školám - CZ</t>
  </si>
  <si>
    <t>dotace z OP - Peníze školám - EU</t>
  </si>
  <si>
    <t>dotace z OP - Peníze školám-přísp.</t>
  </si>
  <si>
    <t>neinv.transf.škols.přísp.org.-hudeb.č.</t>
  </si>
  <si>
    <t>nein.transf.škols.přísp.org.-ost.kult.</t>
  </si>
  <si>
    <t>PD - reko MK a IS Za Jitonou - komunikace</t>
  </si>
  <si>
    <t>PD - reko MK a IS Za Jitonou - kanalizace</t>
  </si>
  <si>
    <t>rozdíl (čerpání nového úvěru 2012 bez splátek starých úvěrů)</t>
  </si>
  <si>
    <t>čerpání revolvingového a kontokorentních úvěrů</t>
  </si>
  <si>
    <t>splácení revolvingového a kontokorentních úvěrů</t>
  </si>
  <si>
    <t>PD - reko MK a IS Za Plevnem - komunikace</t>
  </si>
  <si>
    <t>PD - reko MK a IS Za Plevnem - vodovod</t>
  </si>
  <si>
    <t>PD - reko MK a IS Za Plevnem - kanalizace</t>
  </si>
  <si>
    <t>PD - reko MK a IS Za Plevnem - ostatní (VO,opěrné zdi,… )</t>
  </si>
  <si>
    <t>vánoční výzdoba města</t>
  </si>
  <si>
    <t>státní a zahraniční návštěvy</t>
  </si>
  <si>
    <t>ostatní výdaje</t>
  </si>
  <si>
    <t>dovybavení, obnova IT</t>
  </si>
  <si>
    <t>náklady řízení</t>
  </si>
  <si>
    <t>Městský zpravodaj</t>
  </si>
  <si>
    <t>KUK</t>
  </si>
  <si>
    <t>mediální prezentace</t>
  </si>
  <si>
    <t>poštovné - úřad</t>
  </si>
  <si>
    <t>úklid budov MěÚ</t>
  </si>
  <si>
    <t>telekomunikační služby</t>
  </si>
  <si>
    <t>správní poplatky - matrika</t>
  </si>
  <si>
    <t>pokuty - přestupkové řízení</t>
  </si>
  <si>
    <t>pokuty - OP + pasy</t>
  </si>
  <si>
    <t>ostatní příjmy</t>
  </si>
  <si>
    <t>OVV - CELKEM</t>
  </si>
  <si>
    <t>ODBOR FINANCÍ</t>
  </si>
  <si>
    <t>správní poplatky - pasy</t>
  </si>
  <si>
    <t>poplatky za bankovní operace</t>
  </si>
  <si>
    <t>audit, služby daň.poradce</t>
  </si>
  <si>
    <t>výdaje na stravné zaměstnanců</t>
  </si>
  <si>
    <t>daň z příjmů právnických osob</t>
  </si>
  <si>
    <t>daň z přidané hodnoty</t>
  </si>
  <si>
    <t>daň z nemovitostí</t>
  </si>
  <si>
    <t>ostatní příjmy běžného roku</t>
  </si>
  <si>
    <t>nákup služeb</t>
  </si>
  <si>
    <t>pronájmy pozemků</t>
  </si>
  <si>
    <t>platy zaměstnanců - CZ</t>
  </si>
  <si>
    <t>platy zaměstnanců - EU</t>
  </si>
  <si>
    <t>odvody na SP - CZ</t>
  </si>
  <si>
    <t>odvody na ZP - EU</t>
  </si>
  <si>
    <t>odvody na SP - EU</t>
  </si>
  <si>
    <t>odvody na ZP - CZ</t>
  </si>
  <si>
    <t>správa hřbitova</t>
  </si>
  <si>
    <t>Pronájem - VaK sítě</t>
  </si>
  <si>
    <t>STAVEBNÍ ÚŘAD</t>
  </si>
  <si>
    <t>správní poplatky</t>
  </si>
  <si>
    <t>pokuty</t>
  </si>
  <si>
    <t>SÚ - CELKEM</t>
  </si>
  <si>
    <t>lesní hospodářství mimořádné</t>
  </si>
  <si>
    <t>kontrola lovu</t>
  </si>
  <si>
    <t>správní poplatek - pořiz.kopií</t>
  </si>
  <si>
    <t xml:space="preserve">správní poplatek </t>
  </si>
  <si>
    <t>popl.za znečišť. život.prostř.</t>
  </si>
  <si>
    <t xml:space="preserve">pokuty </t>
  </si>
  <si>
    <t>příspěvek na provoz MŠ,ZŠ</t>
  </si>
  <si>
    <t>úhrada neinv. nákladů od obcí</t>
  </si>
  <si>
    <t>CPDM o.p.s.</t>
  </si>
  <si>
    <t>ODBOR DOPRAVY A SIL. HOSPODÁŘSTVÍ</t>
  </si>
  <si>
    <t>nákup externích služeb</t>
  </si>
  <si>
    <t>zábory veřejných prostranství</t>
  </si>
  <si>
    <t>pokuty - doprava</t>
  </si>
  <si>
    <t>správní poplatky - doprava</t>
  </si>
  <si>
    <t>oprava a údržba maj.- autobus.nádr., AZ</t>
  </si>
  <si>
    <r>
      <t xml:space="preserve">ODBOR INVESTIC </t>
    </r>
    <r>
      <rPr>
        <b/>
        <sz val="8"/>
        <rFont val="Arial CE"/>
        <family val="0"/>
      </rPr>
      <t>(+ OSMI do 30.6.)</t>
    </r>
  </si>
  <si>
    <t>ŽIVNOSTENSKÝ ÚŘAD</t>
  </si>
  <si>
    <t>ŽÚ - CELKEM</t>
  </si>
  <si>
    <t>MĚSTSKÁ POLICIE</t>
  </si>
  <si>
    <t>PHM</t>
  </si>
  <si>
    <t>STAROSTA +  MÍSTOSTAR.</t>
  </si>
  <si>
    <t>refundace platu</t>
  </si>
  <si>
    <t>poplatky za konference</t>
  </si>
  <si>
    <t>reprefond starosty</t>
  </si>
  <si>
    <t>STAR.+ MÍSTOSTAR. CELKEM</t>
  </si>
  <si>
    <t>ZM, RM, VÝBORY, KOMISE</t>
  </si>
  <si>
    <t>odměny členům</t>
  </si>
  <si>
    <t>nákup služeb - propagace slavností</t>
  </si>
  <si>
    <t>příjem z prodeje recyklátu-drti</t>
  </si>
  <si>
    <t>nákup služeb - recyklát ( výroba )</t>
  </si>
  <si>
    <t xml:space="preserve">zastřešení kašny </t>
  </si>
  <si>
    <t>ZM, RM, VÝB., KOM. - CELKEM</t>
  </si>
  <si>
    <t>úroky - příjem</t>
  </si>
  <si>
    <t>org.</t>
  </si>
  <si>
    <t>psí útulek - dary</t>
  </si>
  <si>
    <t>RZ 1/01</t>
  </si>
  <si>
    <t>RZ 1/04</t>
  </si>
  <si>
    <t>ODBOR VNITŘNÍCH VĚCÍ</t>
  </si>
  <si>
    <t>§</t>
  </si>
  <si>
    <t>6171</t>
  </si>
  <si>
    <t>platy zaměstnanců</t>
  </si>
  <si>
    <t>ostatní osobní výdaje</t>
  </si>
  <si>
    <t>odvody na sociální pojištění</t>
  </si>
  <si>
    <t>odvody na zdravotní pojištění</t>
  </si>
  <si>
    <t>5136</t>
  </si>
  <si>
    <t>čištění ulic a zimní údržba komunikací</t>
  </si>
  <si>
    <t>5011</t>
  </si>
  <si>
    <t>plat terénního pracovníka - z dotace</t>
  </si>
  <si>
    <t>plat terénního pracovníka - vl.podíl</t>
  </si>
  <si>
    <t>5031</t>
  </si>
  <si>
    <t>5032</t>
  </si>
  <si>
    <t>odvody na soc.pojištění - z dotace</t>
  </si>
  <si>
    <t>odvody na soc.pojištění - vl.podíl</t>
  </si>
  <si>
    <t>odvody na zdravot.pojištění - vl.podíl</t>
  </si>
  <si>
    <t>nákup materiálu - vl.podíl</t>
  </si>
  <si>
    <t>5167</t>
  </si>
  <si>
    <t>služby školení - z dotace</t>
  </si>
  <si>
    <t>služby školení - vlastní podíl</t>
  </si>
  <si>
    <t>Nové Dobrkovice - řešení infrastruktury</t>
  </si>
  <si>
    <t>správy kašny na Náměstí Svornosti</t>
  </si>
  <si>
    <t>hřbitov - opravy a údržba zařízení</t>
  </si>
  <si>
    <t>správa kašny - nákup materiálu</t>
  </si>
  <si>
    <t>správa kašny - celkem</t>
  </si>
  <si>
    <t>knihy, učební pomůcky,tisk</t>
  </si>
  <si>
    <t>5139</t>
  </si>
  <si>
    <t>nákup materiálu j.n.</t>
  </si>
  <si>
    <t>služby pošt</t>
  </si>
  <si>
    <t>5169</t>
  </si>
  <si>
    <t>nákup ostatních služeb</t>
  </si>
  <si>
    <t>služby školení, vzdělávání</t>
  </si>
  <si>
    <t>školení, ostatní vzdělávání</t>
  </si>
  <si>
    <t xml:space="preserve">nákup materiálu </t>
  </si>
  <si>
    <t xml:space="preserve">mzdové výdaje </t>
  </si>
  <si>
    <t>5137</t>
  </si>
  <si>
    <t>opravy a udržování</t>
  </si>
  <si>
    <t>studená voda</t>
  </si>
  <si>
    <t>plyn</t>
  </si>
  <si>
    <t>elektrická energie</t>
  </si>
  <si>
    <t>nákup DHDM</t>
  </si>
  <si>
    <t>nákup ost. služeb</t>
  </si>
  <si>
    <t>pohoštění</t>
  </si>
  <si>
    <t>věcné dary</t>
  </si>
  <si>
    <t>knihy, učební pomůcky, tisk</t>
  </si>
  <si>
    <t>5132</t>
  </si>
  <si>
    <t>ochranné pomůcky</t>
  </si>
  <si>
    <t>145</t>
  </si>
  <si>
    <t>146</t>
  </si>
  <si>
    <t>teplo</t>
  </si>
  <si>
    <t>nájemné</t>
  </si>
  <si>
    <t>opravy a údržba budov MěÚ vč.sl.</t>
  </si>
  <si>
    <t>svatební obřady, životní výročí</t>
  </si>
  <si>
    <t xml:space="preserve">ostatní výdaje </t>
  </si>
  <si>
    <t>poplatky za lázeň.,rekreač.pobyt</t>
  </si>
  <si>
    <t>poplatek z ubytovací kapacity</t>
  </si>
  <si>
    <t>poplatek ze psů</t>
  </si>
  <si>
    <t>poplatek ze vstupného</t>
  </si>
  <si>
    <t>poplatek za komunální odpad</t>
  </si>
  <si>
    <t>přijaté nekapitál.přísp.,náhrady</t>
  </si>
  <si>
    <t>Odstranění bod.závad - mostky  PD, žádost ROP</t>
  </si>
  <si>
    <t>ostatní nedaňové příjmy j.n.</t>
  </si>
  <si>
    <t>pronájem - zahrádky</t>
  </si>
  <si>
    <t>pronájem - kolektor</t>
  </si>
  <si>
    <t>voda</t>
  </si>
  <si>
    <t>MŠ T.G.M - příspěvky</t>
  </si>
  <si>
    <t>MŠ Za soudem- příspěvky</t>
  </si>
  <si>
    <t>MŠ Plešivec 279- příspěvky</t>
  </si>
  <si>
    <t>MŠ Vyšehrad - příspěvky</t>
  </si>
  <si>
    <t>MŠ Tavírna - příspěvky</t>
  </si>
  <si>
    <t>MŠ Nádraží - příspěvky</t>
  </si>
  <si>
    <t>MŠ Plešivec 391 - příspěvky</t>
  </si>
  <si>
    <t>ZŠ T.G.M - příspěvky</t>
  </si>
  <si>
    <t>ZŠ Linecká - příspěvky</t>
  </si>
  <si>
    <t>příjmy z pronájmu</t>
  </si>
  <si>
    <t>příspěvek na indviduální dopravu</t>
  </si>
  <si>
    <t>příspěvek na zvláštní pomůcky</t>
  </si>
  <si>
    <t>příspěvek na provoz motor. vozidla</t>
  </si>
  <si>
    <t>sociální dávky - celkem</t>
  </si>
  <si>
    <t>léky a zdravotnický materiál</t>
  </si>
  <si>
    <t>prádlo, oděv, obuv</t>
  </si>
  <si>
    <t>Program podpory kultury - celkem</t>
  </si>
  <si>
    <r>
      <t xml:space="preserve">Program podpory kultury - </t>
    </r>
    <r>
      <rPr>
        <sz val="8"/>
        <rFont val="Arial CE"/>
        <family val="0"/>
      </rPr>
      <t>vratka dotace</t>
    </r>
  </si>
  <si>
    <t>neinv.transf.PO - hudební činnost</t>
  </si>
  <si>
    <t>neinv.transf.obč.sdruž. - film.tvorba</t>
  </si>
  <si>
    <t>dotace ČKRF na podporu cest.ruchu</t>
  </si>
  <si>
    <t>neinv.přísp.pro Folklorní soubor Růže</t>
  </si>
  <si>
    <t>721</t>
  </si>
  <si>
    <t>5023</t>
  </si>
  <si>
    <t>odměny členů zastupitelstev obcí</t>
  </si>
  <si>
    <t>ODSH CELKEM</t>
  </si>
  <si>
    <t>RZ 4/04</t>
  </si>
  <si>
    <t>UZ</t>
  </si>
  <si>
    <t>MŠ T.G.M - celkem</t>
  </si>
  <si>
    <t>MŠ Za soudem - celkem</t>
  </si>
  <si>
    <t>MŠ Plešivec - celkem</t>
  </si>
  <si>
    <t>MŠ Vyšehrad - celkem</t>
  </si>
  <si>
    <t>MŠ Tavírna - celkem</t>
  </si>
  <si>
    <t>MŠ Nádraží - celkem</t>
  </si>
  <si>
    <t xml:space="preserve"> -</t>
  </si>
  <si>
    <t>MŠ Plešivec 391 - celkem</t>
  </si>
  <si>
    <t>ZŠ T.G.M - celkem</t>
  </si>
  <si>
    <t>ZŠ Plešivec - celkem</t>
  </si>
  <si>
    <t>ZŠ Linecká - celkem</t>
  </si>
  <si>
    <t>ZŠ Nádraží - celkem</t>
  </si>
  <si>
    <t>prodej majetku - vybavení kancel.</t>
  </si>
  <si>
    <t>ostatní dávky soc. zabezpečení - nespecif.</t>
  </si>
  <si>
    <t>ostatní dávky zdrav. postiž. občanům</t>
  </si>
  <si>
    <t>příspěvek na živobytí</t>
  </si>
  <si>
    <t>doplatek na bydlení</t>
  </si>
  <si>
    <t>mimořádná okamžitá pomoc</t>
  </si>
  <si>
    <t>OOV</t>
  </si>
  <si>
    <t>svaz tajemníků - členský poplatek</t>
  </si>
  <si>
    <t>Budvar - nákup služeb</t>
  </si>
  <si>
    <t xml:space="preserve">ostatní osobní výdaje </t>
  </si>
  <si>
    <t>Správa - VaK sítě</t>
  </si>
  <si>
    <t>REZERVA - Projektová dokumentace</t>
  </si>
  <si>
    <t>Partnerská města  - celkem</t>
  </si>
  <si>
    <r>
      <t xml:space="preserve">nákup materiálu </t>
    </r>
    <r>
      <rPr>
        <sz val="8"/>
        <rFont val="Arial CE"/>
        <family val="0"/>
      </rPr>
      <t>(spotřební materiál  IT )</t>
    </r>
  </si>
  <si>
    <t>nákup služeb ( revize,..)</t>
  </si>
  <si>
    <t>digitalizace kina - celkem</t>
  </si>
  <si>
    <t>KS - CELKEM</t>
  </si>
  <si>
    <t>odvoz odpadu - nebyt.prostory -  AN</t>
  </si>
  <si>
    <t>oplocení trafostanice Nové Spolí, hřiště ZŠ</t>
  </si>
  <si>
    <t>veřejná WC - nákup služeb Špičák</t>
  </si>
  <si>
    <t>oprava a údržba - ostatní nebyt.hospodář.</t>
  </si>
  <si>
    <t>nákup DHDM ( lavičky, odpadk.koše,. )</t>
  </si>
  <si>
    <t>Program podpory volnočas.aktivit - celkem</t>
  </si>
  <si>
    <t>Program podpory volnočas.aktivit - rezerva</t>
  </si>
  <si>
    <t>Plavecký stadión - vířivka pro veřejnost</t>
  </si>
  <si>
    <t>regenerace sídliště Za Nádražím</t>
  </si>
  <si>
    <t>stav.úpravy měst.parku a jižních teras 2.etapa</t>
  </si>
  <si>
    <t>součástí synergického projektu IOP ?</t>
  </si>
  <si>
    <t>revitalizace, resp.kultivace sídlišť Plešivec, Mír</t>
  </si>
  <si>
    <t>programové prohlášení</t>
  </si>
  <si>
    <t>usnesení ZM</t>
  </si>
  <si>
    <t>Program podpory sportu - celkem</t>
  </si>
  <si>
    <t>Centrum soc.služeb - neinv.příspěvek</t>
  </si>
  <si>
    <t>Osobní asistence - celkem</t>
  </si>
  <si>
    <t>územní plán města - změny</t>
  </si>
  <si>
    <t>parkovací karty - zaměstnanci MěÚ</t>
  </si>
  <si>
    <t>mimoř.ok.pomoc - soc.vyloučení - VT</t>
  </si>
  <si>
    <t>nákup DDHM</t>
  </si>
  <si>
    <t>úroky z úvěrů - celkem</t>
  </si>
  <si>
    <t xml:space="preserve">BĚŽNÝ ROZPOČET </t>
  </si>
  <si>
    <t xml:space="preserve">KAPITÁLOVÝ ROZPOČET </t>
  </si>
  <si>
    <t>nákup ost.služeb</t>
  </si>
  <si>
    <t>vodné,stočné</t>
  </si>
  <si>
    <t>ČKRF - parkovací automaty</t>
  </si>
  <si>
    <t>oprava a údržba majetku - hřbitov</t>
  </si>
  <si>
    <t>opravy a údržba majetku - celkem</t>
  </si>
  <si>
    <t>ost. neinv.transfery obyvatelstvu</t>
  </si>
  <si>
    <t>daň z příjmů FO ze závislé činnosti</t>
  </si>
  <si>
    <t>daň z příjmů fyzických osob-OSVČ</t>
  </si>
  <si>
    <t>daň z příjmů FO z kapitál.výnosů</t>
  </si>
  <si>
    <t>pronájem skládky</t>
  </si>
  <si>
    <t>SF - příspěvek na stravování</t>
  </si>
  <si>
    <t>SF - příspěvek na penz. připojištění</t>
  </si>
  <si>
    <t>SF - finanční dary obyv.- výročí zaměst.</t>
  </si>
  <si>
    <t>opravy a údržba opěrných zdí</t>
  </si>
  <si>
    <t>příspěvek na opravu bezbar.bytu</t>
  </si>
  <si>
    <t>konzultační, poradenské a práv.služby</t>
  </si>
  <si>
    <t>nákup služeb - provoz kolektoru</t>
  </si>
  <si>
    <t>psí útulek - úhrady od majitelů psů</t>
  </si>
  <si>
    <t>místní poplatek za povolení k vjezdu</t>
  </si>
  <si>
    <t>pol.</t>
  </si>
  <si>
    <t>rozpočet</t>
  </si>
  <si>
    <t>plnění</t>
  </si>
  <si>
    <t>PŘÍJMY</t>
  </si>
  <si>
    <t>VÝDAJE</t>
  </si>
  <si>
    <t>čerpání</t>
  </si>
  <si>
    <t>přísp. na nákup motorového vozidla</t>
  </si>
  <si>
    <t>prodej pozemků fyzickým osobám</t>
  </si>
  <si>
    <t>vratky minulých let (přeplatky záloh)</t>
  </si>
  <si>
    <t>ostatní náhrady obyvatelstvu (prac.úrazy)</t>
  </si>
  <si>
    <t>ostatní výdaje - ochrana živ.prostř.</t>
  </si>
  <si>
    <t>dopravci - autob.nádraží</t>
  </si>
  <si>
    <t>ČKRF - park.automaty - nákup služby</t>
  </si>
  <si>
    <t>ostatní příjmy - pult centr.ochrany</t>
  </si>
  <si>
    <t>silniční hospodářství</t>
  </si>
  <si>
    <t>městský mobiliář</t>
  </si>
  <si>
    <t>SF - věcné dary - akce pro děti</t>
  </si>
  <si>
    <t>služby telekomunikací</t>
  </si>
  <si>
    <t>nákup pozemků</t>
  </si>
  <si>
    <t>příjem z poskyt.služeb</t>
  </si>
  <si>
    <t>nájem zasedací místnosti</t>
  </si>
  <si>
    <t>příjmy ze zasedací místnosti</t>
  </si>
  <si>
    <t>reprefond - věcné dary</t>
  </si>
  <si>
    <t>služby telekom. a radiokomunikací</t>
  </si>
  <si>
    <t>nákup materiálu (posyp apod.)</t>
  </si>
  <si>
    <t>pronájem honebních pozemků</t>
  </si>
  <si>
    <t>KAPITÁLOVÝ ROZPOČET CELKEM</t>
  </si>
  <si>
    <t>exekuční náklady</t>
  </si>
  <si>
    <t>st.dotace-výkon státní správy</t>
  </si>
  <si>
    <t>pokuty památková péče</t>
  </si>
  <si>
    <t>opravy a údržba</t>
  </si>
  <si>
    <t xml:space="preserve">příjmy z poskyt.sociálních služeb  </t>
  </si>
  <si>
    <t>Euroregion Šumava</t>
  </si>
  <si>
    <t>opravy stánků</t>
  </si>
  <si>
    <t>financování celkem</t>
  </si>
  <si>
    <t>FINANCOVÁNÍ</t>
  </si>
  <si>
    <t>změna stavu krátkodobých prostředků na bankovních účtech</t>
  </si>
  <si>
    <t>parkoviště u městského parku</t>
  </si>
  <si>
    <t>uhrazené splátky dlouhodobých přijatých půjčených prostředků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</si>
</sst>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m/yy"/>
    <numFmt numFmtId="169" formatCode="mmm/yyyy"/>
    <numFmt numFmtId="170" formatCode="#,##0.\-"/>
    <numFmt numFmtId="171" formatCode="0.0"/>
    <numFmt numFmtId="172" formatCode="#.##0.00,&quot;Kč&quot;"/>
    <numFmt numFmtId="173" formatCode="0.0%"/>
    <numFmt numFmtId="174" formatCode="d/m/yy;@"/>
    <numFmt numFmtId="175" formatCode="#,##0.00\ &quot;Kč&quot;"/>
    <numFmt numFmtId="176" formatCode="#,##0.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_-* #,##0.0\ _K_č_-;\-* #,##0.0\ _K_č_-;_-* &quot;-&quot;??\ _K_č_-;_-@_-"/>
    <numFmt numFmtId="184" formatCode="_-* #,##0\ _K_č_-;\-* #,##0\ _K_č_-;_-* &quot;-&quot;??\ _K_č_-;_-@_-"/>
    <numFmt numFmtId="185" formatCode="#,##0;[Red]#,##0"/>
    <numFmt numFmtId="186" formatCode="[$-405]d\.\ mmmm\ yyyy"/>
    <numFmt numFmtId="187" formatCode="#,##0.0\ &quot;Kč&quot;"/>
    <numFmt numFmtId="188" formatCode="#,##0\ &quot;Kč&quot;"/>
    <numFmt numFmtId="189" formatCode="0;[Red]0"/>
    <numFmt numFmtId="190" formatCode="dd/mm/yy"/>
    <numFmt numFmtId="191" formatCode="dd/mm/yy;@"/>
    <numFmt numFmtId="192" formatCode="_-* #,##0.00&quot; Kč&quot;_-;\-* #,##0.00&quot; Kč&quot;_-;_-* \-??&quot; Kč&quot;_-;_-@_-"/>
    <numFmt numFmtId="193" formatCode="#,##0_ ;[Red]\-#,##0\ "/>
  </numFmts>
  <fonts count="3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12"/>
      <name val="Arial CE"/>
      <family val="0"/>
    </font>
    <font>
      <sz val="11"/>
      <name val="Arial CE"/>
      <family val="0"/>
    </font>
    <font>
      <sz val="12"/>
      <color indexed="10"/>
      <name val="Arial CE"/>
      <family val="0"/>
    </font>
    <font>
      <b/>
      <u val="single"/>
      <sz val="14"/>
      <name val="Arial CE"/>
      <family val="0"/>
    </font>
    <font>
      <sz val="10"/>
      <color indexed="10"/>
      <name val="Arial CE"/>
      <family val="0"/>
    </font>
    <font>
      <b/>
      <sz val="9"/>
      <color indexed="10"/>
      <name val="Arial CE"/>
      <family val="0"/>
    </font>
    <font>
      <sz val="9"/>
      <color indexed="10"/>
      <name val="Arial CE"/>
      <family val="0"/>
    </font>
    <font>
      <sz val="8"/>
      <color indexed="10"/>
      <name val="Arial CE"/>
      <family val="0"/>
    </font>
    <font>
      <sz val="9"/>
      <color indexed="17"/>
      <name val="Arial CE"/>
      <family val="0"/>
    </font>
    <font>
      <b/>
      <sz val="8"/>
      <name val="Arial"/>
      <family val="2"/>
    </font>
    <font>
      <b/>
      <sz val="8"/>
      <color indexed="10"/>
      <name val="Arial CE"/>
      <family val="0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10"/>
      <name val="Arial"/>
      <family val="2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</fills>
  <borders count="5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2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3" xfId="0" applyBorder="1" applyAlignment="1">
      <alignment/>
    </xf>
    <xf numFmtId="3" fontId="4" fillId="0" borderId="0" xfId="0" applyNumberFormat="1" applyFont="1" applyBorder="1" applyAlignment="1">
      <alignment/>
    </xf>
    <xf numFmtId="0" fontId="4" fillId="2" borderId="4" xfId="0" applyFont="1" applyFill="1" applyBorder="1" applyAlignment="1">
      <alignment/>
    </xf>
    <xf numFmtId="3" fontId="0" fillId="2" borderId="5" xfId="0" applyNumberForma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5" xfId="0" applyFont="1" applyFill="1" applyBorder="1" applyAlignment="1">
      <alignment horizontal="left"/>
    </xf>
    <xf numFmtId="0" fontId="4" fillId="3" borderId="1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3" fontId="0" fillId="0" borderId="7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9" xfId="0" applyBorder="1" applyAlignment="1">
      <alignment/>
    </xf>
    <xf numFmtId="3" fontId="4" fillId="4" borderId="10" xfId="0" applyNumberFormat="1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0" fillId="5" borderId="0" xfId="0" applyFill="1" applyAlignment="1">
      <alignment/>
    </xf>
    <xf numFmtId="14" fontId="4" fillId="0" borderId="0" xfId="0" applyNumberFormat="1" applyFont="1" applyBorder="1" applyAlignment="1">
      <alignment horizontal="center"/>
    </xf>
    <xf numFmtId="0" fontId="0" fillId="4" borderId="9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3" fontId="0" fillId="0" borderId="11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3" fontId="4" fillId="4" borderId="14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0" fillId="0" borderId="3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left"/>
    </xf>
    <xf numFmtId="3" fontId="0" fillId="2" borderId="9" xfId="0" applyNumberFormat="1" applyFill="1" applyBorder="1" applyAlignment="1">
      <alignment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2" xfId="0" applyFont="1" applyBorder="1" applyAlignment="1">
      <alignment/>
    </xf>
    <xf numFmtId="0" fontId="0" fillId="0" borderId="7" xfId="0" applyFont="1" applyBorder="1" applyAlignment="1">
      <alignment/>
    </xf>
    <xf numFmtId="49" fontId="0" fillId="0" borderId="2" xfId="0" applyNumberFormat="1" applyBorder="1" applyAlignment="1">
      <alignment/>
    </xf>
    <xf numFmtId="0" fontId="4" fillId="0" borderId="2" xfId="0" applyFont="1" applyFill="1" applyBorder="1" applyAlignment="1">
      <alignment/>
    </xf>
    <xf numFmtId="49" fontId="0" fillId="0" borderId="2" xfId="0" applyNumberFormat="1" applyBorder="1" applyAlignment="1">
      <alignment horizontal="center"/>
    </xf>
    <xf numFmtId="0" fontId="0" fillId="0" borderId="2" xfId="0" applyFont="1" applyFill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14" xfId="0" applyBorder="1" applyAlignment="1">
      <alignment/>
    </xf>
    <xf numFmtId="0" fontId="4" fillId="0" borderId="2" xfId="0" applyFont="1" applyBorder="1" applyAlignment="1">
      <alignment/>
    </xf>
    <xf numFmtId="0" fontId="4" fillId="0" borderId="7" xfId="0" applyFont="1" applyBorder="1" applyAlignment="1">
      <alignment/>
    </xf>
    <xf numFmtId="49" fontId="4" fillId="0" borderId="2" xfId="0" applyNumberFormat="1" applyFont="1" applyBorder="1" applyAlignment="1">
      <alignment horizontal="center"/>
    </xf>
    <xf numFmtId="0" fontId="0" fillId="0" borderId="7" xfId="0" applyFont="1" applyFill="1" applyBorder="1" applyAlignment="1">
      <alignment/>
    </xf>
    <xf numFmtId="0" fontId="4" fillId="0" borderId="8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1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7" fillId="4" borderId="1" xfId="0" applyFont="1" applyFill="1" applyBorder="1" applyAlignment="1">
      <alignment/>
    </xf>
    <xf numFmtId="0" fontId="0" fillId="3" borderId="0" xfId="0" applyFill="1" applyAlignment="1">
      <alignment/>
    </xf>
    <xf numFmtId="3" fontId="4" fillId="3" borderId="17" xfId="0" applyNumberFormat="1" applyFont="1" applyFill="1" applyBorder="1" applyAlignment="1">
      <alignment/>
    </xf>
    <xf numFmtId="3" fontId="4" fillId="3" borderId="14" xfId="0" applyNumberFormat="1" applyFont="1" applyFill="1" applyBorder="1" applyAlignment="1">
      <alignment/>
    </xf>
    <xf numFmtId="3" fontId="4" fillId="3" borderId="10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49" fontId="4" fillId="0" borderId="2" xfId="0" applyNumberFormat="1" applyFont="1" applyBorder="1" applyAlignment="1">
      <alignment/>
    </xf>
    <xf numFmtId="0" fontId="0" fillId="3" borderId="9" xfId="0" applyFill="1" applyBorder="1" applyAlignment="1">
      <alignment/>
    </xf>
    <xf numFmtId="0" fontId="0" fillId="0" borderId="16" xfId="0" applyBorder="1" applyAlignment="1">
      <alignment/>
    </xf>
    <xf numFmtId="0" fontId="4" fillId="0" borderId="15" xfId="0" applyFont="1" applyBorder="1" applyAlignment="1">
      <alignment/>
    </xf>
    <xf numFmtId="0" fontId="8" fillId="0" borderId="0" xfId="0" applyFont="1" applyFill="1" applyAlignment="1">
      <alignment/>
    </xf>
    <xf numFmtId="3" fontId="8" fillId="0" borderId="0" xfId="0" applyNumberFormat="1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8" fillId="3" borderId="0" xfId="0" applyFont="1" applyFill="1" applyAlignment="1">
      <alignment/>
    </xf>
    <xf numFmtId="3" fontId="0" fillId="0" borderId="8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8" fillId="0" borderId="2" xfId="0" applyFont="1" applyBorder="1" applyAlignment="1">
      <alignment horizontal="center"/>
    </xf>
    <xf numFmtId="3" fontId="0" fillId="0" borderId="2" xfId="0" applyNumberFormat="1" applyFill="1" applyBorder="1" applyAlignment="1">
      <alignment/>
    </xf>
    <xf numFmtId="0" fontId="0" fillId="0" borderId="19" xfId="0" applyBorder="1" applyAlignment="1">
      <alignment/>
    </xf>
    <xf numFmtId="3" fontId="4" fillId="4" borderId="14" xfId="0" applyNumberFormat="1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20" xfId="0" applyBorder="1" applyAlignment="1">
      <alignment/>
    </xf>
    <xf numFmtId="0" fontId="0" fillId="0" borderId="6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 horizontal="center"/>
    </xf>
    <xf numFmtId="3" fontId="0" fillId="0" borderId="0" xfId="0" applyNumberFormat="1" applyFill="1" applyAlignment="1">
      <alignment/>
    </xf>
    <xf numFmtId="3" fontId="5" fillId="5" borderId="14" xfId="0" applyNumberFormat="1" applyFont="1" applyFill="1" applyBorder="1" applyAlignment="1">
      <alignment horizontal="center"/>
    </xf>
    <xf numFmtId="3" fontId="4" fillId="3" borderId="4" xfId="0" applyNumberFormat="1" applyFont="1" applyFill="1" applyBorder="1" applyAlignment="1">
      <alignment/>
    </xf>
    <xf numFmtId="0" fontId="4" fillId="0" borderId="3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2" borderId="9" xfId="0" applyFill="1" applyBorder="1" applyAlignment="1">
      <alignment/>
    </xf>
    <xf numFmtId="0" fontId="4" fillId="0" borderId="2" xfId="0" applyFont="1" applyFill="1" applyBorder="1" applyAlignment="1">
      <alignment/>
    </xf>
    <xf numFmtId="0" fontId="0" fillId="0" borderId="3" xfId="0" applyFill="1" applyBorder="1" applyAlignment="1">
      <alignment/>
    </xf>
    <xf numFmtId="0" fontId="4" fillId="4" borderId="17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3" fontId="0" fillId="0" borderId="13" xfId="0" applyNumberForma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3" borderId="14" xfId="0" applyFill="1" applyBorder="1" applyAlignment="1">
      <alignment/>
    </xf>
    <xf numFmtId="0" fontId="4" fillId="0" borderId="22" xfId="0" applyFont="1" applyFill="1" applyBorder="1" applyAlignment="1">
      <alignment/>
    </xf>
    <xf numFmtId="3" fontId="5" fillId="5" borderId="14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7" fillId="0" borderId="2" xfId="0" applyFont="1" applyBorder="1" applyAlignment="1">
      <alignment/>
    </xf>
    <xf numFmtId="0" fontId="9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4" fillId="6" borderId="1" xfId="0" applyFont="1" applyFill="1" applyBorder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4" fillId="6" borderId="17" xfId="0" applyFont="1" applyFill="1" applyBorder="1" applyAlignment="1">
      <alignment horizontal="center"/>
    </xf>
    <xf numFmtId="0" fontId="4" fillId="6" borderId="24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0" fillId="6" borderId="0" xfId="0" applyFill="1" applyAlignment="1">
      <alignment/>
    </xf>
    <xf numFmtId="14" fontId="4" fillId="6" borderId="25" xfId="0" applyNumberFormat="1" applyFont="1" applyFill="1" applyBorder="1" applyAlignment="1">
      <alignment horizontal="center"/>
    </xf>
    <xf numFmtId="167" fontId="0" fillId="0" borderId="0" xfId="0" applyNumberFormat="1" applyAlignment="1">
      <alignment/>
    </xf>
    <xf numFmtId="167" fontId="0" fillId="0" borderId="0" xfId="0" applyNumberFormat="1" applyFill="1" applyBorder="1" applyAlignment="1">
      <alignment/>
    </xf>
    <xf numFmtId="167" fontId="4" fillId="0" borderId="0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167" fontId="8" fillId="0" borderId="0" xfId="0" applyNumberFormat="1" applyFont="1" applyAlignment="1">
      <alignment/>
    </xf>
    <xf numFmtId="167" fontId="8" fillId="0" borderId="0" xfId="0" applyNumberFormat="1" applyFont="1" applyFill="1" applyAlignment="1">
      <alignment/>
    </xf>
    <xf numFmtId="167" fontId="8" fillId="0" borderId="0" xfId="0" applyNumberFormat="1" applyFont="1" applyBorder="1" applyAlignment="1">
      <alignment/>
    </xf>
    <xf numFmtId="0" fontId="10" fillId="0" borderId="2" xfId="0" applyFont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2" xfId="0" applyFont="1" applyBorder="1" applyAlignment="1">
      <alignment/>
    </xf>
    <xf numFmtId="0" fontId="8" fillId="0" borderId="0" xfId="0" applyFont="1" applyBorder="1" applyAlignment="1">
      <alignment/>
    </xf>
    <xf numFmtId="3" fontId="8" fillId="0" borderId="2" xfId="0" applyNumberFormat="1" applyFont="1" applyBorder="1" applyAlignment="1">
      <alignment/>
    </xf>
    <xf numFmtId="167" fontId="8" fillId="0" borderId="2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167" fontId="7" fillId="0" borderId="2" xfId="0" applyNumberFormat="1" applyFont="1" applyBorder="1" applyAlignment="1">
      <alignment/>
    </xf>
    <xf numFmtId="167" fontId="8" fillId="0" borderId="2" xfId="0" applyNumberFormat="1" applyFont="1" applyFill="1" applyBorder="1" applyAlignment="1">
      <alignment/>
    </xf>
    <xf numFmtId="167" fontId="7" fillId="0" borderId="2" xfId="0" applyNumberFormat="1" applyFont="1" applyFill="1" applyBorder="1" applyAlignment="1">
      <alignment/>
    </xf>
    <xf numFmtId="167" fontId="7" fillId="4" borderId="5" xfId="0" applyNumberFormat="1" applyFont="1" applyFill="1" applyBorder="1" applyAlignment="1">
      <alignment/>
    </xf>
    <xf numFmtId="167" fontId="7" fillId="4" borderId="26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7" fontId="8" fillId="0" borderId="0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3" fontId="7" fillId="0" borderId="2" xfId="0" applyNumberFormat="1" applyFont="1" applyFill="1" applyBorder="1" applyAlignment="1">
      <alignment/>
    </xf>
    <xf numFmtId="171" fontId="7" fillId="4" borderId="26" xfId="0" applyNumberFormat="1" applyFont="1" applyFill="1" applyBorder="1" applyAlignment="1">
      <alignment/>
    </xf>
    <xf numFmtId="3" fontId="7" fillId="3" borderId="1" xfId="0" applyNumberFormat="1" applyFont="1" applyFill="1" applyBorder="1" applyAlignment="1">
      <alignment/>
    </xf>
    <xf numFmtId="167" fontId="7" fillId="3" borderId="1" xfId="0" applyNumberFormat="1" applyFont="1" applyFill="1" applyBorder="1" applyAlignment="1">
      <alignment/>
    </xf>
    <xf numFmtId="167" fontId="7" fillId="3" borderId="26" xfId="0" applyNumberFormat="1" applyFont="1" applyFill="1" applyBorder="1" applyAlignment="1">
      <alignment/>
    </xf>
    <xf numFmtId="171" fontId="7" fillId="0" borderId="2" xfId="0" applyNumberFormat="1" applyFont="1" applyBorder="1" applyAlignment="1">
      <alignment/>
    </xf>
    <xf numFmtId="3" fontId="7" fillId="3" borderId="17" xfId="0" applyNumberFormat="1" applyFont="1" applyFill="1" applyBorder="1" applyAlignment="1">
      <alignment/>
    </xf>
    <xf numFmtId="167" fontId="7" fillId="3" borderId="17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67" fontId="7" fillId="0" borderId="0" xfId="0" applyNumberFormat="1" applyFont="1" applyBorder="1" applyAlignment="1">
      <alignment/>
    </xf>
    <xf numFmtId="167" fontId="7" fillId="0" borderId="2" xfId="0" applyNumberFormat="1" applyFont="1" applyFill="1" applyBorder="1" applyAlignment="1">
      <alignment horizontal="right"/>
    </xf>
    <xf numFmtId="167" fontId="7" fillId="0" borderId="0" xfId="0" applyNumberFormat="1" applyFont="1" applyFill="1" applyBorder="1" applyAlignment="1">
      <alignment/>
    </xf>
    <xf numFmtId="167" fontId="7" fillId="0" borderId="3" xfId="0" applyNumberFormat="1" applyFont="1" applyBorder="1" applyAlignment="1">
      <alignment/>
    </xf>
    <xf numFmtId="167" fontId="7" fillId="0" borderId="7" xfId="0" applyNumberFormat="1" applyFont="1" applyBorder="1" applyAlignment="1">
      <alignment/>
    </xf>
    <xf numFmtId="167" fontId="7" fillId="4" borderId="10" xfId="0" applyNumberFormat="1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7" fillId="0" borderId="3" xfId="0" applyFont="1" applyBorder="1" applyAlignment="1">
      <alignment/>
    </xf>
    <xf numFmtId="0" fontId="8" fillId="0" borderId="3" xfId="0" applyFont="1" applyBorder="1" applyAlignment="1">
      <alignment/>
    </xf>
    <xf numFmtId="167" fontId="8" fillId="0" borderId="3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4" borderId="17" xfId="0" applyNumberFormat="1" applyFont="1" applyFill="1" applyBorder="1" applyAlignment="1">
      <alignment/>
    </xf>
    <xf numFmtId="167" fontId="7" fillId="4" borderId="17" xfId="0" applyNumberFormat="1" applyFont="1" applyFill="1" applyBorder="1" applyAlignment="1">
      <alignment/>
    </xf>
    <xf numFmtId="167" fontId="7" fillId="0" borderId="3" xfId="0" applyNumberFormat="1" applyFont="1" applyFill="1" applyBorder="1" applyAlignment="1">
      <alignment/>
    </xf>
    <xf numFmtId="167" fontId="7" fillId="3" borderId="10" xfId="0" applyNumberFormat="1" applyFont="1" applyFill="1" applyBorder="1" applyAlignment="1">
      <alignment/>
    </xf>
    <xf numFmtId="167" fontId="7" fillId="0" borderId="7" xfId="0" applyNumberFormat="1" applyFont="1" applyFill="1" applyBorder="1" applyAlignment="1">
      <alignment/>
    </xf>
    <xf numFmtId="0" fontId="8" fillId="0" borderId="7" xfId="0" applyFont="1" applyBorder="1" applyAlignment="1">
      <alignment/>
    </xf>
    <xf numFmtId="167" fontId="8" fillId="0" borderId="7" xfId="0" applyNumberFormat="1" applyFont="1" applyBorder="1" applyAlignment="1">
      <alignment/>
    </xf>
    <xf numFmtId="0" fontId="7" fillId="3" borderId="10" xfId="0" applyFont="1" applyFill="1" applyBorder="1" applyAlignment="1">
      <alignment/>
    </xf>
    <xf numFmtId="3" fontId="7" fillId="0" borderId="0" xfId="0" applyNumberFormat="1" applyFont="1" applyBorder="1" applyAlignment="1">
      <alignment/>
    </xf>
    <xf numFmtId="167" fontId="8" fillId="0" borderId="3" xfId="0" applyNumberFormat="1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6" xfId="0" applyFont="1" applyFill="1" applyBorder="1" applyAlignment="1">
      <alignment/>
    </xf>
    <xf numFmtId="0" fontId="0" fillId="0" borderId="3" xfId="0" applyFont="1" applyBorder="1" applyAlignment="1">
      <alignment/>
    </xf>
    <xf numFmtId="3" fontId="0" fillId="0" borderId="0" xfId="0" applyNumberFormat="1" applyFill="1" applyBorder="1" applyAlignment="1">
      <alignment/>
    </xf>
    <xf numFmtId="0" fontId="0" fillId="4" borderId="10" xfId="0" applyFill="1" applyBorder="1" applyAlignment="1">
      <alignment/>
    </xf>
    <xf numFmtId="0" fontId="3" fillId="5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5" fillId="5" borderId="27" xfId="0" applyFont="1" applyFill="1" applyBorder="1" applyAlignment="1">
      <alignment/>
    </xf>
    <xf numFmtId="9" fontId="0" fillId="0" borderId="0" xfId="21" applyFill="1" applyBorder="1" applyAlignment="1">
      <alignment/>
    </xf>
    <xf numFmtId="9" fontId="0" fillId="0" borderId="0" xfId="21" applyNumberFormat="1" applyFill="1" applyBorder="1" applyAlignment="1">
      <alignment/>
    </xf>
    <xf numFmtId="9" fontId="5" fillId="0" borderId="0" xfId="21" applyFont="1" applyFill="1" applyBorder="1" applyAlignment="1">
      <alignment/>
    </xf>
    <xf numFmtId="0" fontId="0" fillId="0" borderId="28" xfId="0" applyBorder="1" applyAlignment="1">
      <alignment horizontal="center"/>
    </xf>
    <xf numFmtId="0" fontId="5" fillId="3" borderId="29" xfId="0" applyFont="1" applyFill="1" applyBorder="1" applyAlignment="1">
      <alignment/>
    </xf>
    <xf numFmtId="0" fontId="9" fillId="0" borderId="2" xfId="0" applyFont="1" applyBorder="1" applyAlignment="1">
      <alignment horizontal="center"/>
    </xf>
    <xf numFmtId="0" fontId="4" fillId="0" borderId="1" xfId="0" applyFont="1" applyFill="1" applyBorder="1" applyAlignment="1">
      <alignment/>
    </xf>
    <xf numFmtId="167" fontId="7" fillId="0" borderId="1" xfId="0" applyNumberFormat="1" applyFont="1" applyFill="1" applyBorder="1" applyAlignment="1">
      <alignment/>
    </xf>
    <xf numFmtId="3" fontId="13" fillId="0" borderId="0" xfId="0" applyNumberFormat="1" applyFont="1" applyAlignment="1">
      <alignment/>
    </xf>
    <xf numFmtId="3" fontId="13" fillId="0" borderId="0" xfId="0" applyNumberFormat="1" applyFont="1" applyAlignment="1">
      <alignment horizontal="right"/>
    </xf>
    <xf numFmtId="3" fontId="13" fillId="0" borderId="0" xfId="0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4" fillId="0" borderId="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9" xfId="0" applyFill="1" applyBorder="1" applyAlignment="1">
      <alignment/>
    </xf>
    <xf numFmtId="3" fontId="4" fillId="0" borderId="3" xfId="0" applyNumberFormat="1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3" fontId="8" fillId="0" borderId="0" xfId="0" applyNumberFormat="1" applyFont="1" applyFill="1" applyAlignment="1">
      <alignment/>
    </xf>
    <xf numFmtId="0" fontId="9" fillId="6" borderId="23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3" fontId="16" fillId="0" borderId="0" xfId="0" applyNumberFormat="1" applyFont="1" applyBorder="1" applyAlignment="1">
      <alignment/>
    </xf>
    <xf numFmtId="0" fontId="7" fillId="0" borderId="7" xfId="0" applyFont="1" applyBorder="1" applyAlignment="1">
      <alignment/>
    </xf>
    <xf numFmtId="0" fontId="10" fillId="0" borderId="2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171" fontId="7" fillId="0" borderId="0" xfId="0" applyNumberFormat="1" applyFont="1" applyFill="1" applyBorder="1" applyAlignment="1">
      <alignment/>
    </xf>
    <xf numFmtId="0" fontId="9" fillId="0" borderId="7" xfId="0" applyFont="1" applyFill="1" applyBorder="1" applyAlignment="1">
      <alignment/>
    </xf>
    <xf numFmtId="0" fontId="10" fillId="0" borderId="0" xfId="0" applyFont="1" applyAlignment="1">
      <alignment/>
    </xf>
    <xf numFmtId="0" fontId="7" fillId="0" borderId="1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1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3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171" fontId="7" fillId="0" borderId="2" xfId="0" applyNumberFormat="1" applyFont="1" applyFill="1" applyBorder="1" applyAlignment="1">
      <alignment/>
    </xf>
    <xf numFmtId="0" fontId="0" fillId="0" borderId="2" xfId="0" applyNumberFormat="1" applyBorder="1" applyAlignment="1">
      <alignment horizontal="center"/>
    </xf>
    <xf numFmtId="0" fontId="0" fillId="0" borderId="6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0" fillId="0" borderId="2" xfId="0" applyNumberFormat="1" applyBorder="1" applyAlignment="1">
      <alignment/>
    </xf>
    <xf numFmtId="0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/>
    </xf>
    <xf numFmtId="3" fontId="7" fillId="0" borderId="1" xfId="0" applyNumberFormat="1" applyFont="1" applyFill="1" applyBorder="1" applyAlignment="1">
      <alignment/>
    </xf>
    <xf numFmtId="0" fontId="7" fillId="3" borderId="17" xfId="0" applyFont="1" applyFill="1" applyBorder="1" applyAlignment="1">
      <alignment/>
    </xf>
    <xf numFmtId="3" fontId="7" fillId="0" borderId="0" xfId="0" applyNumberFormat="1" applyFont="1" applyAlignment="1">
      <alignment/>
    </xf>
    <xf numFmtId="3" fontId="7" fillId="5" borderId="1" xfId="0" applyNumberFormat="1" applyFont="1" applyFill="1" applyBorder="1" applyAlignment="1">
      <alignment horizontal="right"/>
    </xf>
    <xf numFmtId="0" fontId="10" fillId="0" borderId="3" xfId="0" applyFont="1" applyBorder="1" applyAlignment="1">
      <alignment horizontal="center"/>
    </xf>
    <xf numFmtId="0" fontId="0" fillId="0" borderId="9" xfId="0" applyFill="1" applyBorder="1" applyAlignment="1">
      <alignment horizontal="center"/>
    </xf>
    <xf numFmtId="3" fontId="0" fillId="0" borderId="9" xfId="0" applyNumberFormat="1" applyFill="1" applyBorder="1" applyAlignment="1">
      <alignment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/>
    </xf>
    <xf numFmtId="0" fontId="0" fillId="0" borderId="16" xfId="0" applyFont="1" applyBorder="1" applyAlignment="1">
      <alignment horizontal="center"/>
    </xf>
    <xf numFmtId="3" fontId="7" fillId="4" borderId="4" xfId="0" applyNumberFormat="1" applyFont="1" applyFill="1" applyBorder="1" applyAlignment="1">
      <alignment/>
    </xf>
    <xf numFmtId="167" fontId="7" fillId="4" borderId="9" xfId="0" applyNumberFormat="1" applyFont="1" applyFill="1" applyBorder="1" applyAlignment="1">
      <alignment/>
    </xf>
    <xf numFmtId="0" fontId="6" fillId="5" borderId="1" xfId="0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16" xfId="0" applyFill="1" applyBorder="1" applyAlignment="1">
      <alignment/>
    </xf>
    <xf numFmtId="171" fontId="8" fillId="0" borderId="2" xfId="0" applyNumberFormat="1" applyFont="1" applyBorder="1" applyAlignment="1">
      <alignment/>
    </xf>
    <xf numFmtId="3" fontId="4" fillId="0" borderId="9" xfId="0" applyNumberFormat="1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3" fontId="8" fillId="0" borderId="0" xfId="21" applyNumberFormat="1" applyFont="1" applyAlignment="1">
      <alignment/>
    </xf>
    <xf numFmtId="3" fontId="8" fillId="0" borderId="2" xfId="21" applyNumberFormat="1" applyFont="1" applyBorder="1" applyAlignment="1">
      <alignment/>
    </xf>
    <xf numFmtId="3" fontId="7" fillId="0" borderId="2" xfId="21" applyNumberFormat="1" applyFont="1" applyBorder="1" applyAlignment="1">
      <alignment/>
    </xf>
    <xf numFmtId="3" fontId="7" fillId="0" borderId="3" xfId="21" applyNumberFormat="1" applyFont="1" applyBorder="1" applyAlignment="1">
      <alignment/>
    </xf>
    <xf numFmtId="3" fontId="7" fillId="4" borderId="1" xfId="21" applyNumberFormat="1" applyFont="1" applyFill="1" applyBorder="1" applyAlignment="1">
      <alignment/>
    </xf>
    <xf numFmtId="3" fontId="7" fillId="0" borderId="2" xfId="21" applyNumberFormat="1" applyFont="1" applyFill="1" applyBorder="1" applyAlignment="1">
      <alignment horizontal="right"/>
    </xf>
    <xf numFmtId="3" fontId="8" fillId="0" borderId="2" xfId="21" applyNumberFormat="1" applyFont="1" applyFill="1" applyBorder="1" applyAlignment="1">
      <alignment horizontal="right"/>
    </xf>
    <xf numFmtId="3" fontId="7" fillId="0" borderId="0" xfId="21" applyNumberFormat="1" applyFont="1" applyFill="1" applyBorder="1" applyAlignment="1">
      <alignment horizontal="right"/>
    </xf>
    <xf numFmtId="3" fontId="7" fillId="3" borderId="26" xfId="21" applyNumberFormat="1" applyFont="1" applyFill="1" applyBorder="1" applyAlignment="1">
      <alignment/>
    </xf>
    <xf numFmtId="3" fontId="8" fillId="0" borderId="0" xfId="21" applyNumberFormat="1" applyFont="1" applyBorder="1" applyAlignment="1">
      <alignment/>
    </xf>
    <xf numFmtId="3" fontId="8" fillId="0" borderId="2" xfId="21" applyNumberFormat="1" applyFont="1" applyFill="1" applyBorder="1" applyAlignment="1">
      <alignment/>
    </xf>
    <xf numFmtId="3" fontId="7" fillId="0" borderId="2" xfId="21" applyNumberFormat="1" applyFont="1" applyFill="1" applyBorder="1" applyAlignment="1">
      <alignment/>
    </xf>
    <xf numFmtId="3" fontId="8" fillId="0" borderId="3" xfId="21" applyNumberFormat="1" applyFont="1" applyBorder="1" applyAlignment="1">
      <alignment/>
    </xf>
    <xf numFmtId="3" fontId="7" fillId="0" borderId="0" xfId="21" applyNumberFormat="1" applyFont="1" applyBorder="1" applyAlignment="1">
      <alignment/>
    </xf>
    <xf numFmtId="3" fontId="7" fillId="0" borderId="0" xfId="21" applyNumberFormat="1" applyFont="1" applyFill="1" applyBorder="1" applyAlignment="1">
      <alignment/>
    </xf>
    <xf numFmtId="3" fontId="7" fillId="0" borderId="3" xfId="21" applyNumberFormat="1" applyFont="1" applyFill="1" applyBorder="1" applyAlignment="1">
      <alignment/>
    </xf>
    <xf numFmtId="3" fontId="8" fillId="0" borderId="7" xfId="21" applyNumberFormat="1" applyFont="1" applyBorder="1" applyAlignment="1">
      <alignment/>
    </xf>
    <xf numFmtId="3" fontId="17" fillId="0" borderId="0" xfId="21" applyNumberFormat="1" applyFont="1" applyBorder="1" applyAlignment="1">
      <alignment/>
    </xf>
    <xf numFmtId="3" fontId="7" fillId="0" borderId="1" xfId="21" applyNumberFormat="1" applyFont="1" applyBorder="1" applyAlignment="1">
      <alignment/>
    </xf>
    <xf numFmtId="3" fontId="7" fillId="0" borderId="7" xfId="21" applyNumberFormat="1" applyFont="1" applyFill="1" applyBorder="1" applyAlignment="1">
      <alignment/>
    </xf>
    <xf numFmtId="3" fontId="7" fillId="3" borderId="17" xfId="21" applyNumberFormat="1" applyFont="1" applyFill="1" applyBorder="1" applyAlignment="1">
      <alignment/>
    </xf>
    <xf numFmtId="3" fontId="7" fillId="3" borderId="1" xfId="21" applyNumberFormat="1" applyFont="1" applyFill="1" applyBorder="1" applyAlignment="1">
      <alignment horizontal="right"/>
    </xf>
    <xf numFmtId="3" fontId="7" fillId="0" borderId="7" xfId="21" applyNumberFormat="1" applyFont="1" applyBorder="1" applyAlignment="1">
      <alignment/>
    </xf>
    <xf numFmtId="3" fontId="8" fillId="0" borderId="2" xfId="21" applyNumberFormat="1" applyFont="1" applyBorder="1" applyAlignment="1">
      <alignment horizontal="right"/>
    </xf>
    <xf numFmtId="3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9" fillId="6" borderId="24" xfId="0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10" fillId="0" borderId="7" xfId="0" applyFont="1" applyBorder="1" applyAlignment="1">
      <alignment/>
    </xf>
    <xf numFmtId="0" fontId="0" fillId="3" borderId="24" xfId="0" applyFont="1" applyFill="1" applyBorder="1" applyAlignment="1">
      <alignment/>
    </xf>
    <xf numFmtId="0" fontId="0" fillId="3" borderId="14" xfId="0" applyFont="1" applyFill="1" applyBorder="1" applyAlignment="1">
      <alignment/>
    </xf>
    <xf numFmtId="0" fontId="18" fillId="0" borderId="0" xfId="0" applyFont="1" applyAlignment="1">
      <alignment/>
    </xf>
    <xf numFmtId="3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4" fillId="0" borderId="0" xfId="0" applyFont="1" applyAlignment="1">
      <alignment horizontal="center" wrapText="1"/>
    </xf>
    <xf numFmtId="167" fontId="17" fillId="0" borderId="0" xfId="0" applyNumberFormat="1" applyFont="1" applyFill="1" applyAlignment="1">
      <alignment/>
    </xf>
    <xf numFmtId="3" fontId="19" fillId="0" borderId="0" xfId="0" applyNumberFormat="1" applyFont="1" applyBorder="1" applyAlignment="1">
      <alignment/>
    </xf>
    <xf numFmtId="3" fontId="11" fillId="0" borderId="30" xfId="0" applyNumberFormat="1" applyFont="1" applyBorder="1" applyAlignment="1">
      <alignment horizontal="right"/>
    </xf>
    <xf numFmtId="0" fontId="0" fillId="0" borderId="0" xfId="0" applyAlignment="1">
      <alignment/>
    </xf>
    <xf numFmtId="3" fontId="11" fillId="0" borderId="4" xfId="0" applyNumberFormat="1" applyFont="1" applyBorder="1" applyAlignment="1">
      <alignment horizontal="right"/>
    </xf>
    <xf numFmtId="0" fontId="4" fillId="6" borderId="9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3" fontId="4" fillId="0" borderId="2" xfId="0" applyNumberFormat="1" applyFont="1" applyBorder="1" applyAlignment="1">
      <alignment/>
    </xf>
    <xf numFmtId="3" fontId="7" fillId="4" borderId="5" xfId="21" applyNumberFormat="1" applyFont="1" applyFill="1" applyBorder="1" applyAlignment="1">
      <alignment/>
    </xf>
    <xf numFmtId="3" fontId="7" fillId="0" borderId="3" xfId="0" applyNumberFormat="1" applyFont="1" applyBorder="1" applyAlignment="1">
      <alignment/>
    </xf>
    <xf numFmtId="0" fontId="9" fillId="0" borderId="7" xfId="0" applyFont="1" applyFill="1" applyBorder="1" applyAlignment="1">
      <alignment horizontal="center"/>
    </xf>
    <xf numFmtId="0" fontId="4" fillId="3" borderId="17" xfId="0" applyFont="1" applyFill="1" applyBorder="1" applyAlignment="1">
      <alignment/>
    </xf>
    <xf numFmtId="3" fontId="8" fillId="0" borderId="2" xfId="0" applyNumberFormat="1" applyFont="1" applyFill="1" applyBorder="1" applyAlignment="1">
      <alignment/>
    </xf>
    <xf numFmtId="167" fontId="8" fillId="0" borderId="7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3" fontId="4" fillId="2" borderId="9" xfId="0" applyNumberFormat="1" applyFont="1" applyFill="1" applyBorder="1" applyAlignment="1">
      <alignment/>
    </xf>
    <xf numFmtId="3" fontId="7" fillId="2" borderId="5" xfId="21" applyNumberFormat="1" applyFont="1" applyFill="1" applyBorder="1" applyAlignment="1">
      <alignment/>
    </xf>
    <xf numFmtId="0" fontId="7" fillId="2" borderId="9" xfId="0" applyFont="1" applyFill="1" applyBorder="1" applyAlignment="1">
      <alignment/>
    </xf>
    <xf numFmtId="167" fontId="7" fillId="2" borderId="9" xfId="0" applyNumberFormat="1" applyFont="1" applyFill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3" borderId="10" xfId="0" applyFill="1" applyBorder="1" applyAlignment="1">
      <alignment/>
    </xf>
    <xf numFmtId="49" fontId="0" fillId="0" borderId="2" xfId="0" applyNumberFormat="1" applyFill="1" applyBorder="1" applyAlignment="1">
      <alignment horizontal="center"/>
    </xf>
    <xf numFmtId="0" fontId="4" fillId="3" borderId="24" xfId="0" applyFont="1" applyFill="1" applyBorder="1" applyAlignment="1">
      <alignment/>
    </xf>
    <xf numFmtId="171" fontId="7" fillId="3" borderId="1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3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3" fontId="0" fillId="4" borderId="9" xfId="0" applyNumberFormat="1" applyFill="1" applyBorder="1" applyAlignment="1">
      <alignment/>
    </xf>
    <xf numFmtId="0" fontId="8" fillId="4" borderId="10" xfId="0" applyFont="1" applyFill="1" applyBorder="1" applyAlignment="1">
      <alignment/>
    </xf>
    <xf numFmtId="3" fontId="8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3" fontId="0" fillId="4" borderId="10" xfId="0" applyNumberFormat="1" applyFont="1" applyFill="1" applyBorder="1" applyAlignment="1">
      <alignment/>
    </xf>
    <xf numFmtId="0" fontId="4" fillId="3" borderId="23" xfId="0" applyFont="1" applyFill="1" applyBorder="1" applyAlignment="1">
      <alignment/>
    </xf>
    <xf numFmtId="3" fontId="4" fillId="3" borderId="31" xfId="0" applyNumberFormat="1" applyFont="1" applyFill="1" applyBorder="1" applyAlignment="1">
      <alignment/>
    </xf>
    <xf numFmtId="3" fontId="4" fillId="3" borderId="32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3" fontId="7" fillId="3" borderId="5" xfId="0" applyNumberFormat="1" applyFont="1" applyFill="1" applyBorder="1" applyAlignment="1">
      <alignment/>
    </xf>
    <xf numFmtId="0" fontId="7" fillId="0" borderId="2" xfId="0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3" xfId="0" applyFont="1" applyFill="1" applyBorder="1" applyAlignment="1">
      <alignment/>
    </xf>
    <xf numFmtId="167" fontId="10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3" fontId="18" fillId="0" borderId="0" xfId="21" applyNumberFormat="1" applyFont="1" applyBorder="1" applyAlignment="1">
      <alignment/>
    </xf>
    <xf numFmtId="167" fontId="17" fillId="0" borderId="0" xfId="0" applyNumberFormat="1" applyFont="1" applyAlignment="1">
      <alignment/>
    </xf>
    <xf numFmtId="3" fontId="10" fillId="0" borderId="0" xfId="0" applyNumberFormat="1" applyFont="1" applyFill="1" applyBorder="1" applyAlignment="1">
      <alignment/>
    </xf>
    <xf numFmtId="0" fontId="9" fillId="0" borderId="3" xfId="0" applyFont="1" applyBorder="1" applyAlignment="1">
      <alignment wrapText="1"/>
    </xf>
    <xf numFmtId="167" fontId="7" fillId="3" borderId="26" xfId="21" applyNumberFormat="1" applyFont="1" applyFill="1" applyBorder="1" applyAlignment="1">
      <alignment/>
    </xf>
    <xf numFmtId="0" fontId="15" fillId="0" borderId="0" xfId="0" applyFont="1" applyAlignment="1">
      <alignment/>
    </xf>
    <xf numFmtId="167" fontId="8" fillId="0" borderId="2" xfId="0" applyNumberFormat="1" applyFont="1" applyBorder="1" applyAlignment="1">
      <alignment horizontal="right"/>
    </xf>
    <xf numFmtId="0" fontId="9" fillId="6" borderId="27" xfId="0" applyFont="1" applyFill="1" applyBorder="1" applyAlignment="1">
      <alignment horizontal="center"/>
    </xf>
    <xf numFmtId="0" fontId="9" fillId="6" borderId="25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0" fillId="0" borderId="2" xfId="0" applyNumberFormat="1" applyFont="1" applyFill="1" applyBorder="1" applyAlignment="1">
      <alignment/>
    </xf>
    <xf numFmtId="0" fontId="8" fillId="4" borderId="9" xfId="0" applyFont="1" applyFill="1" applyBorder="1" applyAlignment="1">
      <alignment/>
    </xf>
    <xf numFmtId="3" fontId="8" fillId="4" borderId="9" xfId="0" applyNumberFormat="1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" xfId="0" applyBorder="1" applyAlignment="1">
      <alignment horizontal="right"/>
    </xf>
    <xf numFmtId="3" fontId="7" fillId="0" borderId="20" xfId="0" applyNumberFormat="1" applyFont="1" applyBorder="1" applyAlignment="1">
      <alignment/>
    </xf>
    <xf numFmtId="167" fontId="7" fillId="0" borderId="20" xfId="0" applyNumberFormat="1" applyFont="1" applyBorder="1" applyAlignment="1">
      <alignment/>
    </xf>
    <xf numFmtId="3" fontId="0" fillId="0" borderId="0" xfId="21" applyNumberFormat="1" applyFill="1" applyBorder="1" applyAlignment="1">
      <alignment/>
    </xf>
    <xf numFmtId="3" fontId="8" fillId="0" borderId="7" xfId="21" applyNumberFormat="1" applyFont="1" applyFill="1" applyBorder="1" applyAlignment="1">
      <alignment/>
    </xf>
    <xf numFmtId="0" fontId="9" fillId="0" borderId="3" xfId="0" applyFont="1" applyBorder="1" applyAlignment="1">
      <alignment/>
    </xf>
    <xf numFmtId="167" fontId="7" fillId="0" borderId="11" xfId="0" applyNumberFormat="1" applyFont="1" applyFill="1" applyBorder="1" applyAlignment="1">
      <alignment/>
    </xf>
    <xf numFmtId="0" fontId="7" fillId="4" borderId="17" xfId="0" applyFont="1" applyFill="1" applyBorder="1" applyAlignment="1">
      <alignment/>
    </xf>
    <xf numFmtId="3" fontId="8" fillId="0" borderId="3" xfId="21" applyNumberFormat="1" applyFont="1" applyFill="1" applyBorder="1" applyAlignment="1">
      <alignment/>
    </xf>
    <xf numFmtId="0" fontId="7" fillId="0" borderId="21" xfId="0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8" fillId="0" borderId="3" xfId="0" applyFont="1" applyFill="1" applyBorder="1" applyAlignment="1">
      <alignment vertical="center" wrapText="1"/>
    </xf>
    <xf numFmtId="0" fontId="10" fillId="0" borderId="0" xfId="0" applyFont="1" applyAlignment="1">
      <alignment horizontal="center"/>
    </xf>
    <xf numFmtId="3" fontId="16" fillId="0" borderId="0" xfId="0" applyNumberFormat="1" applyFont="1" applyBorder="1" applyAlignment="1">
      <alignment horizontal="center"/>
    </xf>
    <xf numFmtId="167" fontId="18" fillId="0" borderId="0" xfId="0" applyNumberFormat="1" applyFont="1" applyBorder="1" applyAlignment="1">
      <alignment/>
    </xf>
    <xf numFmtId="167" fontId="10" fillId="0" borderId="0" xfId="0" applyNumberFormat="1" applyFont="1" applyBorder="1" applyAlignment="1">
      <alignment/>
    </xf>
    <xf numFmtId="0" fontId="10" fillId="0" borderId="3" xfId="0" applyFont="1" applyFill="1" applyBorder="1" applyAlignment="1">
      <alignment vertical="center" wrapText="1"/>
    </xf>
    <xf numFmtId="49" fontId="4" fillId="0" borderId="3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3" fontId="7" fillId="4" borderId="17" xfId="21" applyNumberFormat="1" applyFont="1" applyFill="1" applyBorder="1" applyAlignment="1">
      <alignment horizontal="right"/>
    </xf>
    <xf numFmtId="0" fontId="0" fillId="4" borderId="14" xfId="0" applyFill="1" applyBorder="1" applyAlignment="1">
      <alignment/>
    </xf>
    <xf numFmtId="0" fontId="0" fillId="4" borderId="14" xfId="0" applyFont="1" applyFill="1" applyBorder="1" applyAlignment="1">
      <alignment/>
    </xf>
    <xf numFmtId="0" fontId="4" fillId="4" borderId="3" xfId="0" applyFont="1" applyFill="1" applyBorder="1" applyAlignment="1">
      <alignment/>
    </xf>
    <xf numFmtId="3" fontId="7" fillId="4" borderId="3" xfId="21" applyNumberFormat="1" applyFont="1" applyFill="1" applyBorder="1" applyAlignment="1">
      <alignment/>
    </xf>
    <xf numFmtId="167" fontId="7" fillId="4" borderId="3" xfId="0" applyNumberFormat="1" applyFont="1" applyFill="1" applyBorder="1" applyAlignment="1">
      <alignment/>
    </xf>
    <xf numFmtId="3" fontId="7" fillId="4" borderId="3" xfId="0" applyNumberFormat="1" applyFont="1" applyFill="1" applyBorder="1" applyAlignment="1">
      <alignment/>
    </xf>
    <xf numFmtId="0" fontId="4" fillId="3" borderId="14" xfId="0" applyFont="1" applyFill="1" applyBorder="1" applyAlignment="1">
      <alignment/>
    </xf>
    <xf numFmtId="3" fontId="11" fillId="0" borderId="0" xfId="0" applyNumberFormat="1" applyFont="1" applyFill="1" applyBorder="1" applyAlignment="1">
      <alignment horizontal="right"/>
    </xf>
    <xf numFmtId="0" fontId="0" fillId="0" borderId="33" xfId="0" applyBorder="1" applyAlignment="1">
      <alignment/>
    </xf>
    <xf numFmtId="3" fontId="11" fillId="0" borderId="34" xfId="0" applyNumberFormat="1" applyFont="1" applyBorder="1" applyAlignment="1">
      <alignment horizontal="right"/>
    </xf>
    <xf numFmtId="3" fontId="11" fillId="0" borderId="35" xfId="0" applyNumberFormat="1" applyFont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3" fontId="11" fillId="0" borderId="36" xfId="0" applyNumberFormat="1" applyFont="1" applyBorder="1" applyAlignment="1">
      <alignment horizontal="right"/>
    </xf>
    <xf numFmtId="0" fontId="12" fillId="0" borderId="30" xfId="0" applyFont="1" applyBorder="1" applyAlignment="1">
      <alignment/>
    </xf>
    <xf numFmtId="0" fontId="12" fillId="0" borderId="37" xfId="0" applyFont="1" applyBorder="1" applyAlignment="1">
      <alignment/>
    </xf>
    <xf numFmtId="0" fontId="6" fillId="0" borderId="4" xfId="0" applyFont="1" applyBorder="1" applyAlignment="1">
      <alignment/>
    </xf>
    <xf numFmtId="0" fontId="12" fillId="0" borderId="38" xfId="0" applyFont="1" applyBorder="1" applyAlignment="1">
      <alignment/>
    </xf>
    <xf numFmtId="3" fontId="0" fillId="3" borderId="9" xfId="0" applyNumberFormat="1" applyFill="1" applyBorder="1" applyAlignment="1">
      <alignment/>
    </xf>
    <xf numFmtId="3" fontId="8" fillId="0" borderId="0" xfId="21" applyNumberFormat="1" applyFont="1" applyBorder="1" applyAlignment="1">
      <alignment horizontal="right"/>
    </xf>
    <xf numFmtId="0" fontId="10" fillId="0" borderId="3" xfId="0" applyFont="1" applyFill="1" applyBorder="1" applyAlignment="1">
      <alignment horizontal="center"/>
    </xf>
    <xf numFmtId="0" fontId="10" fillId="0" borderId="3" xfId="0" applyFont="1" applyBorder="1" applyAlignment="1">
      <alignment/>
    </xf>
    <xf numFmtId="3" fontId="9" fillId="0" borderId="0" xfId="0" applyNumberFormat="1" applyFont="1" applyFill="1" applyBorder="1" applyAlignment="1">
      <alignment/>
    </xf>
    <xf numFmtId="3" fontId="9" fillId="0" borderId="0" xfId="21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 horizontal="center"/>
    </xf>
    <xf numFmtId="3" fontId="9" fillId="0" borderId="2" xfId="21" applyNumberFormat="1" applyFont="1" applyFill="1" applyBorder="1" applyAlignment="1">
      <alignment horizontal="right"/>
    </xf>
    <xf numFmtId="0" fontId="4" fillId="0" borderId="16" xfId="0" applyFont="1" applyBorder="1" applyAlignment="1">
      <alignment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0" xfId="0" applyBorder="1" applyAlignment="1">
      <alignment/>
    </xf>
    <xf numFmtId="3" fontId="0" fillId="0" borderId="2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49" fontId="10" fillId="0" borderId="2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3" fontId="8" fillId="0" borderId="7" xfId="21" applyNumberFormat="1" applyFont="1" applyFill="1" applyBorder="1" applyAlignment="1">
      <alignment horizontal="right"/>
    </xf>
    <xf numFmtId="0" fontId="9" fillId="6" borderId="1" xfId="0" applyFont="1" applyFill="1" applyBorder="1" applyAlignment="1">
      <alignment horizontal="center"/>
    </xf>
    <xf numFmtId="0" fontId="10" fillId="0" borderId="2" xfId="0" applyNumberFormat="1" applyFont="1" applyBorder="1" applyAlignment="1">
      <alignment/>
    </xf>
    <xf numFmtId="49" fontId="9" fillId="0" borderId="2" xfId="0" applyNumberFormat="1" applyFont="1" applyBorder="1" applyAlignment="1">
      <alignment/>
    </xf>
    <xf numFmtId="49" fontId="10" fillId="0" borderId="2" xfId="0" applyNumberFormat="1" applyFont="1" applyBorder="1" applyAlignment="1">
      <alignment/>
    </xf>
    <xf numFmtId="0" fontId="10" fillId="0" borderId="2" xfId="0" applyNumberFormat="1" applyFont="1" applyFill="1" applyBorder="1" applyAlignment="1">
      <alignment/>
    </xf>
    <xf numFmtId="49" fontId="10" fillId="0" borderId="0" xfId="0" applyNumberFormat="1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2" xfId="0" applyNumberFormat="1" applyFont="1" applyBorder="1" applyAlignment="1">
      <alignment horizontal="center"/>
    </xf>
    <xf numFmtId="0" fontId="0" fillId="0" borderId="27" xfId="0" applyBorder="1" applyAlignment="1">
      <alignment/>
    </xf>
    <xf numFmtId="3" fontId="7" fillId="0" borderId="2" xfId="21" applyNumberFormat="1" applyFont="1" applyBorder="1" applyAlignment="1">
      <alignment horizontal="right"/>
    </xf>
    <xf numFmtId="3" fontId="8" fillId="0" borderId="41" xfId="21" applyNumberFormat="1" applyFont="1" applyFill="1" applyBorder="1" applyAlignment="1" applyProtection="1">
      <alignment/>
      <protection/>
    </xf>
    <xf numFmtId="3" fontId="8" fillId="0" borderId="41" xfId="21" applyNumberFormat="1" applyFont="1" applyFill="1" applyBorder="1" applyAlignment="1" applyProtection="1">
      <alignment/>
      <protection/>
    </xf>
    <xf numFmtId="3" fontId="7" fillId="0" borderId="7" xfId="21" applyNumberFormat="1" applyFont="1" applyFill="1" applyBorder="1" applyAlignment="1">
      <alignment horizontal="right"/>
    </xf>
    <xf numFmtId="3" fontId="17" fillId="0" borderId="0" xfId="0" applyNumberFormat="1" applyFont="1" applyAlignment="1">
      <alignment/>
    </xf>
    <xf numFmtId="3" fontId="7" fillId="3" borderId="2" xfId="21" applyNumberFormat="1" applyFont="1" applyFill="1" applyBorder="1" applyAlignment="1">
      <alignment/>
    </xf>
    <xf numFmtId="167" fontId="7" fillId="3" borderId="2" xfId="0" applyNumberFormat="1" applyFont="1" applyFill="1" applyBorder="1" applyAlignment="1">
      <alignment/>
    </xf>
    <xf numFmtId="0" fontId="4" fillId="3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/>
    </xf>
    <xf numFmtId="3" fontId="8" fillId="0" borderId="16" xfId="21" applyNumberFormat="1" applyFont="1" applyBorder="1" applyAlignment="1">
      <alignment/>
    </xf>
    <xf numFmtId="167" fontId="7" fillId="0" borderId="22" xfId="0" applyNumberFormat="1" applyFont="1" applyBorder="1" applyAlignment="1">
      <alignment/>
    </xf>
    <xf numFmtId="0" fontId="9" fillId="0" borderId="7" xfId="0" applyFont="1" applyBorder="1" applyAlignment="1">
      <alignment/>
    </xf>
    <xf numFmtId="171" fontId="8" fillId="0" borderId="2" xfId="0" applyNumberFormat="1" applyFont="1" applyFill="1" applyBorder="1" applyAlignment="1">
      <alignment/>
    </xf>
    <xf numFmtId="3" fontId="7" fillId="3" borderId="4" xfId="0" applyNumberFormat="1" applyFont="1" applyFill="1" applyBorder="1" applyAlignment="1">
      <alignment/>
    </xf>
    <xf numFmtId="167" fontId="7" fillId="4" borderId="26" xfId="21" applyNumberFormat="1" applyFont="1" applyFill="1" applyBorder="1" applyAlignment="1">
      <alignment/>
    </xf>
    <xf numFmtId="3" fontId="7" fillId="0" borderId="2" xfId="21" applyNumberFormat="1" applyFont="1" applyFill="1" applyBorder="1" applyAlignment="1" applyProtection="1">
      <alignment/>
      <protection/>
    </xf>
    <xf numFmtId="0" fontId="0" fillId="0" borderId="3" xfId="0" applyFill="1" applyBorder="1" applyAlignment="1">
      <alignment horizontal="center"/>
    </xf>
    <xf numFmtId="3" fontId="0" fillId="0" borderId="3" xfId="0" applyNumberFormat="1" applyFill="1" applyBorder="1" applyAlignment="1">
      <alignment/>
    </xf>
    <xf numFmtId="167" fontId="7" fillId="3" borderId="5" xfId="0" applyNumberFormat="1" applyFont="1" applyFill="1" applyBorder="1" applyAlignment="1">
      <alignment/>
    </xf>
    <xf numFmtId="167" fontId="7" fillId="0" borderId="1" xfId="21" applyNumberFormat="1" applyFont="1" applyBorder="1" applyAlignment="1">
      <alignment/>
    </xf>
    <xf numFmtId="171" fontId="7" fillId="4" borderId="42" xfId="21" applyNumberFormat="1" applyFont="1" applyFill="1" applyBorder="1" applyAlignment="1">
      <alignment/>
    </xf>
    <xf numFmtId="3" fontId="7" fillId="3" borderId="9" xfId="21" applyNumberFormat="1" applyFont="1" applyFill="1" applyBorder="1" applyAlignment="1">
      <alignment/>
    </xf>
    <xf numFmtId="167" fontId="7" fillId="3" borderId="1" xfId="21" applyNumberFormat="1" applyFont="1" applyFill="1" applyBorder="1" applyAlignment="1">
      <alignment/>
    </xf>
    <xf numFmtId="3" fontId="7" fillId="3" borderId="4" xfId="21" applyNumberFormat="1" applyFont="1" applyFill="1" applyBorder="1" applyAlignment="1">
      <alignment/>
    </xf>
    <xf numFmtId="3" fontId="7" fillId="3" borderId="1" xfId="21" applyNumberFormat="1" applyFont="1" applyFill="1" applyBorder="1" applyAlignment="1">
      <alignment/>
    </xf>
    <xf numFmtId="167" fontId="7" fillId="3" borderId="14" xfId="0" applyNumberFormat="1" applyFont="1" applyFill="1" applyBorder="1" applyAlignment="1">
      <alignment/>
    </xf>
    <xf numFmtId="167" fontId="7" fillId="3" borderId="4" xfId="0" applyNumberFormat="1" applyFont="1" applyFill="1" applyBorder="1" applyAlignment="1">
      <alignment/>
    </xf>
    <xf numFmtId="3" fontId="7" fillId="3" borderId="9" xfId="0" applyNumberFormat="1" applyFont="1" applyFill="1" applyBorder="1" applyAlignment="1">
      <alignment/>
    </xf>
    <xf numFmtId="167" fontId="7" fillId="4" borderId="4" xfId="21" applyNumberFormat="1" applyFont="1" applyFill="1" applyBorder="1" applyAlignment="1">
      <alignment horizontal="right"/>
    </xf>
    <xf numFmtId="3" fontId="7" fillId="4" borderId="9" xfId="0" applyNumberFormat="1" applyFont="1" applyFill="1" applyBorder="1" applyAlignment="1">
      <alignment/>
    </xf>
    <xf numFmtId="167" fontId="7" fillId="4" borderId="1" xfId="0" applyNumberFormat="1" applyFont="1" applyFill="1" applyBorder="1" applyAlignment="1">
      <alignment/>
    </xf>
    <xf numFmtId="3" fontId="7" fillId="4" borderId="9" xfId="21" applyNumberFormat="1" applyFont="1" applyFill="1" applyBorder="1" applyAlignment="1">
      <alignment/>
    </xf>
    <xf numFmtId="167" fontId="7" fillId="4" borderId="1" xfId="21" applyNumberFormat="1" applyFont="1" applyFill="1" applyBorder="1" applyAlignment="1">
      <alignment/>
    </xf>
    <xf numFmtId="167" fontId="7" fillId="3" borderId="9" xfId="0" applyNumberFormat="1" applyFont="1" applyFill="1" applyBorder="1" applyAlignment="1">
      <alignment/>
    </xf>
    <xf numFmtId="0" fontId="8" fillId="4" borderId="4" xfId="0" applyFont="1" applyFill="1" applyBorder="1" applyAlignment="1">
      <alignment/>
    </xf>
    <xf numFmtId="167" fontId="8" fillId="4" borderId="1" xfId="0" applyNumberFormat="1" applyFont="1" applyFill="1" applyBorder="1" applyAlignment="1">
      <alignment/>
    </xf>
    <xf numFmtId="3" fontId="7" fillId="4" borderId="43" xfId="21" applyNumberFormat="1" applyFont="1" applyFill="1" applyBorder="1" applyAlignment="1">
      <alignment/>
    </xf>
    <xf numFmtId="0" fontId="7" fillId="3" borderId="4" xfId="0" applyFont="1" applyFill="1" applyBorder="1" applyAlignment="1">
      <alignment/>
    </xf>
    <xf numFmtId="3" fontId="7" fillId="4" borderId="1" xfId="21" applyNumberFormat="1" applyFont="1" applyFill="1" applyBorder="1" applyAlignment="1">
      <alignment horizontal="right"/>
    </xf>
    <xf numFmtId="3" fontId="7" fillId="4" borderId="1" xfId="0" applyNumberFormat="1" applyFont="1" applyFill="1" applyBorder="1" applyAlignment="1">
      <alignment/>
    </xf>
    <xf numFmtId="167" fontId="7" fillId="4" borderId="9" xfId="21" applyNumberFormat="1" applyFont="1" applyFill="1" applyBorder="1" applyAlignment="1">
      <alignment/>
    </xf>
    <xf numFmtId="0" fontId="7" fillId="3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167" fontId="8" fillId="2" borderId="5" xfId="0" applyNumberFormat="1" applyFont="1" applyFill="1" applyBorder="1" applyAlignment="1">
      <alignment/>
    </xf>
    <xf numFmtId="3" fontId="7" fillId="5" borderId="5" xfId="0" applyNumberFormat="1" applyFont="1" applyFill="1" applyBorder="1" applyAlignment="1">
      <alignment horizontal="right"/>
    </xf>
    <xf numFmtId="167" fontId="7" fillId="0" borderId="0" xfId="0" applyNumberFormat="1" applyFont="1" applyAlignment="1">
      <alignment/>
    </xf>
    <xf numFmtId="0" fontId="0" fillId="0" borderId="21" xfId="0" applyFill="1" applyBorder="1" applyAlignment="1">
      <alignment/>
    </xf>
    <xf numFmtId="0" fontId="0" fillId="0" borderId="12" xfId="0" applyFill="1" applyBorder="1" applyAlignment="1">
      <alignment/>
    </xf>
    <xf numFmtId="3" fontId="8" fillId="0" borderId="7" xfId="0" applyNumberFormat="1" applyFont="1" applyBorder="1" applyAlignment="1">
      <alignment/>
    </xf>
    <xf numFmtId="0" fontId="4" fillId="7" borderId="17" xfId="0" applyFont="1" applyFill="1" applyBorder="1" applyAlignment="1">
      <alignment/>
    </xf>
    <xf numFmtId="3" fontId="7" fillId="7" borderId="10" xfId="21" applyNumberFormat="1" applyFont="1" applyFill="1" applyBorder="1" applyAlignment="1">
      <alignment/>
    </xf>
    <xf numFmtId="167" fontId="7" fillId="7" borderId="10" xfId="0" applyNumberFormat="1" applyFont="1" applyFill="1" applyBorder="1" applyAlignment="1">
      <alignment/>
    </xf>
    <xf numFmtId="0" fontId="0" fillId="7" borderId="10" xfId="0" applyFont="1" applyFill="1" applyBorder="1" applyAlignment="1">
      <alignment/>
    </xf>
    <xf numFmtId="3" fontId="4" fillId="7" borderId="10" xfId="0" applyNumberFormat="1" applyFont="1" applyFill="1" applyBorder="1" applyAlignment="1">
      <alignment/>
    </xf>
    <xf numFmtId="167" fontId="7" fillId="7" borderId="10" xfId="21" applyNumberFormat="1" applyFont="1" applyFill="1" applyBorder="1" applyAlignment="1">
      <alignment/>
    </xf>
    <xf numFmtId="0" fontId="0" fillId="0" borderId="7" xfId="0" applyFont="1" applyFill="1" applyBorder="1" applyAlignment="1">
      <alignment horizontal="left"/>
    </xf>
    <xf numFmtId="167" fontId="11" fillId="0" borderId="30" xfId="0" applyNumberFormat="1" applyFont="1" applyBorder="1" applyAlignment="1">
      <alignment horizontal="right"/>
    </xf>
    <xf numFmtId="167" fontId="11" fillId="0" borderId="4" xfId="0" applyNumberFormat="1" applyFont="1" applyBorder="1" applyAlignment="1">
      <alignment horizontal="right"/>
    </xf>
    <xf numFmtId="167" fontId="11" fillId="0" borderId="44" xfId="0" applyNumberFormat="1" applyFont="1" applyBorder="1" applyAlignment="1">
      <alignment horizontal="right"/>
    </xf>
    <xf numFmtId="167" fontId="11" fillId="0" borderId="20" xfId="0" applyNumberFormat="1" applyFont="1" applyBorder="1" applyAlignment="1">
      <alignment horizontal="right"/>
    </xf>
    <xf numFmtId="167" fontId="11" fillId="0" borderId="9" xfId="0" applyNumberFormat="1" applyFont="1" applyBorder="1" applyAlignment="1">
      <alignment horizontal="right"/>
    </xf>
    <xf numFmtId="167" fontId="11" fillId="0" borderId="45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/>
    </xf>
    <xf numFmtId="0" fontId="0" fillId="0" borderId="2" xfId="0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3" fontId="7" fillId="3" borderId="10" xfId="0" applyNumberFormat="1" applyFont="1" applyFill="1" applyBorder="1" applyAlignment="1">
      <alignment/>
    </xf>
    <xf numFmtId="0" fontId="4" fillId="5" borderId="1" xfId="0" applyFont="1" applyFill="1" applyBorder="1" applyAlignment="1">
      <alignment/>
    </xf>
    <xf numFmtId="3" fontId="4" fillId="5" borderId="14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3" fontId="8" fillId="0" borderId="15" xfId="0" applyNumberFormat="1" applyFont="1" applyBorder="1" applyAlignment="1">
      <alignment/>
    </xf>
    <xf numFmtId="167" fontId="8" fillId="0" borderId="20" xfId="0" applyNumberFormat="1" applyFont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12" xfId="0" applyFont="1" applyBorder="1" applyAlignment="1">
      <alignment/>
    </xf>
    <xf numFmtId="167" fontId="0" fillId="0" borderId="16" xfId="0" applyNumberFormat="1" applyFont="1" applyFill="1" applyBorder="1" applyAlignment="1">
      <alignment horizontal="right"/>
    </xf>
    <xf numFmtId="167" fontId="0" fillId="0" borderId="6" xfId="0" applyNumberFormat="1" applyBorder="1" applyAlignment="1">
      <alignment/>
    </xf>
    <xf numFmtId="3" fontId="5" fillId="8" borderId="1" xfId="0" applyNumberFormat="1" applyFont="1" applyFill="1" applyBorder="1" applyAlignment="1">
      <alignment/>
    </xf>
    <xf numFmtId="3" fontId="5" fillId="8" borderId="26" xfId="0" applyNumberFormat="1" applyFont="1" applyFill="1" applyBorder="1" applyAlignment="1">
      <alignment horizontal="right"/>
    </xf>
    <xf numFmtId="3" fontId="7" fillId="0" borderId="6" xfId="21" applyNumberFormat="1" applyFont="1" applyBorder="1" applyAlignment="1">
      <alignment/>
    </xf>
    <xf numFmtId="3" fontId="0" fillId="0" borderId="2" xfId="21" applyNumberFormat="1" applyBorder="1" applyAlignment="1">
      <alignment/>
    </xf>
    <xf numFmtId="3" fontId="7" fillId="3" borderId="5" xfId="21" applyNumberFormat="1" applyFont="1" applyFill="1" applyBorder="1" applyAlignment="1">
      <alignment/>
    </xf>
    <xf numFmtId="3" fontId="7" fillId="4" borderId="2" xfId="21" applyNumberFormat="1" applyFont="1" applyFill="1" applyBorder="1" applyAlignment="1">
      <alignment/>
    </xf>
    <xf numFmtId="3" fontId="8" fillId="0" borderId="0" xfId="21" applyNumberFormat="1" applyFont="1" applyFill="1" applyBorder="1" applyAlignment="1">
      <alignment/>
    </xf>
    <xf numFmtId="3" fontId="7" fillId="0" borderId="42" xfId="21" applyNumberFormat="1" applyFont="1" applyFill="1" applyBorder="1" applyAlignment="1">
      <alignment/>
    </xf>
    <xf numFmtId="3" fontId="7" fillId="4" borderId="14" xfId="21" applyNumberFormat="1" applyFont="1" applyFill="1" applyBorder="1" applyAlignment="1">
      <alignment/>
    </xf>
    <xf numFmtId="3" fontId="19" fillId="0" borderId="2" xfId="0" applyNumberFormat="1" applyFont="1" applyBorder="1" applyAlignment="1">
      <alignment/>
    </xf>
    <xf numFmtId="3" fontId="7" fillId="0" borderId="11" xfId="21" applyNumberFormat="1" applyFont="1" applyFill="1" applyBorder="1" applyAlignment="1">
      <alignment/>
    </xf>
    <xf numFmtId="3" fontId="4" fillId="6" borderId="29" xfId="0" applyNumberFormat="1" applyFont="1" applyFill="1" applyBorder="1" applyAlignment="1">
      <alignment horizontal="center"/>
    </xf>
    <xf numFmtId="3" fontId="7" fillId="0" borderId="22" xfId="21" applyNumberFormat="1" applyFont="1" applyBorder="1" applyAlignment="1">
      <alignment horizontal="right"/>
    </xf>
    <xf numFmtId="3" fontId="8" fillId="0" borderId="0" xfId="21" applyNumberFormat="1" applyFont="1" applyFill="1" applyAlignment="1">
      <alignment/>
    </xf>
    <xf numFmtId="3" fontId="0" fillId="0" borderId="0" xfId="21" applyNumberFormat="1" applyAlignment="1">
      <alignment/>
    </xf>
    <xf numFmtId="3" fontId="8" fillId="0" borderId="0" xfId="0" applyNumberFormat="1" applyFont="1" applyBorder="1" applyAlignment="1">
      <alignment horizontal="right"/>
    </xf>
    <xf numFmtId="3" fontId="19" fillId="0" borderId="0" xfId="21" applyNumberFormat="1" applyFont="1" applyBorder="1" applyAlignment="1">
      <alignment/>
    </xf>
    <xf numFmtId="3" fontId="0" fillId="0" borderId="0" xfId="0" applyNumberFormat="1" applyFont="1" applyAlignment="1">
      <alignment horizontal="center"/>
    </xf>
    <xf numFmtId="3" fontId="15" fillId="0" borderId="0" xfId="0" applyNumberFormat="1" applyFont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7" fillId="0" borderId="6" xfId="21" applyNumberFormat="1" applyFont="1" applyFill="1" applyBorder="1" applyAlignment="1">
      <alignment horizontal="right"/>
    </xf>
    <xf numFmtId="3" fontId="7" fillId="2" borderId="5" xfId="0" applyNumberFormat="1" applyFont="1" applyFill="1" applyBorder="1" applyAlignment="1">
      <alignment/>
    </xf>
    <xf numFmtId="3" fontId="7" fillId="3" borderId="10" xfId="21" applyNumberFormat="1" applyFont="1" applyFill="1" applyBorder="1" applyAlignment="1">
      <alignment/>
    </xf>
    <xf numFmtId="0" fontId="0" fillId="0" borderId="30" xfId="0" applyFont="1" applyBorder="1" applyAlignment="1">
      <alignment/>
    </xf>
    <xf numFmtId="3" fontId="7" fillId="3" borderId="14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15" xfId="0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67" fontId="16" fillId="0" borderId="0" xfId="0" applyNumberFormat="1" applyFont="1" applyBorder="1" applyAlignment="1">
      <alignment/>
    </xf>
    <xf numFmtId="0" fontId="7" fillId="0" borderId="3" xfId="0" applyFont="1" applyBorder="1" applyAlignment="1">
      <alignment wrapText="1"/>
    </xf>
    <xf numFmtId="3" fontId="10" fillId="0" borderId="0" xfId="21" applyNumberFormat="1" applyFont="1" applyBorder="1" applyAlignment="1">
      <alignment/>
    </xf>
    <xf numFmtId="3" fontId="16" fillId="0" borderId="0" xfId="0" applyNumberFormat="1" applyFont="1" applyFill="1" applyBorder="1" applyAlignment="1">
      <alignment/>
    </xf>
    <xf numFmtId="3" fontId="7" fillId="0" borderId="8" xfId="21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6" xfId="0" applyFont="1" applyBorder="1" applyAlignment="1">
      <alignment/>
    </xf>
    <xf numFmtId="0" fontId="20" fillId="0" borderId="2" xfId="0" applyFont="1" applyBorder="1" applyAlignment="1">
      <alignment/>
    </xf>
    <xf numFmtId="3" fontId="0" fillId="0" borderId="3" xfId="0" applyNumberFormat="1" applyFont="1" applyBorder="1" applyAlignment="1">
      <alignment/>
    </xf>
    <xf numFmtId="3" fontId="8" fillId="0" borderId="8" xfId="21" applyNumberFormat="1" applyFont="1" applyBorder="1" applyAlignment="1">
      <alignment/>
    </xf>
    <xf numFmtId="0" fontId="7" fillId="0" borderId="11" xfId="0" applyFont="1" applyBorder="1" applyAlignment="1">
      <alignment/>
    </xf>
    <xf numFmtId="167" fontId="7" fillId="0" borderId="11" xfId="0" applyNumberFormat="1" applyFont="1" applyBorder="1" applyAlignment="1">
      <alignment/>
    </xf>
    <xf numFmtId="3" fontId="7" fillId="0" borderId="13" xfId="21" applyNumberFormat="1" applyFont="1" applyBorder="1" applyAlignment="1">
      <alignment/>
    </xf>
    <xf numFmtId="3" fontId="7" fillId="0" borderId="15" xfId="21" applyNumberFormat="1" applyFont="1" applyBorder="1" applyAlignment="1">
      <alignment/>
    </xf>
    <xf numFmtId="167" fontId="7" fillId="0" borderId="2" xfId="21" applyNumberFormat="1" applyFont="1" applyFill="1" applyBorder="1" applyAlignment="1">
      <alignment/>
    </xf>
    <xf numFmtId="3" fontId="7" fillId="4" borderId="15" xfId="0" applyNumberFormat="1" applyFont="1" applyFill="1" applyBorder="1" applyAlignment="1">
      <alignment/>
    </xf>
    <xf numFmtId="167" fontId="7" fillId="4" borderId="2" xfId="0" applyNumberFormat="1" applyFont="1" applyFill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8" fillId="0" borderId="7" xfId="0" applyNumberFormat="1" applyFont="1" applyFill="1" applyBorder="1" applyAlignment="1">
      <alignment/>
    </xf>
    <xf numFmtId="0" fontId="4" fillId="3" borderId="43" xfId="0" applyFont="1" applyFill="1" applyBorder="1" applyAlignment="1">
      <alignment horizontal="center" vertical="center" wrapText="1"/>
    </xf>
    <xf numFmtId="3" fontId="11" fillId="0" borderId="38" xfId="0" applyNumberFormat="1" applyFont="1" applyBorder="1" applyAlignment="1">
      <alignment horizontal="right"/>
    </xf>
    <xf numFmtId="167" fontId="11" fillId="0" borderId="38" xfId="0" applyNumberFormat="1" applyFont="1" applyBorder="1" applyAlignment="1">
      <alignment horizontal="right"/>
    </xf>
    <xf numFmtId="3" fontId="4" fillId="5" borderId="5" xfId="0" applyNumberFormat="1" applyFont="1" applyFill="1" applyBorder="1" applyAlignment="1">
      <alignment horizontal="right"/>
    </xf>
    <xf numFmtId="167" fontId="4" fillId="5" borderId="5" xfId="0" applyNumberFormat="1" applyFont="1" applyFill="1" applyBorder="1" applyAlignment="1">
      <alignment horizontal="right"/>
    </xf>
    <xf numFmtId="3" fontId="7" fillId="0" borderId="0" xfId="21" applyNumberFormat="1" applyFont="1" applyBorder="1" applyAlignment="1">
      <alignment horizontal="right"/>
    </xf>
    <xf numFmtId="3" fontId="16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3" fontId="17" fillId="0" borderId="2" xfId="0" applyNumberFormat="1" applyFont="1" applyBorder="1" applyAlignment="1">
      <alignment/>
    </xf>
    <xf numFmtId="0" fontId="15" fillId="0" borderId="2" xfId="0" applyFont="1" applyBorder="1" applyAlignment="1">
      <alignment/>
    </xf>
    <xf numFmtId="0" fontId="4" fillId="6" borderId="26" xfId="0" applyFont="1" applyFill="1" applyBorder="1" applyAlignment="1">
      <alignment horizontal="center"/>
    </xf>
    <xf numFmtId="0" fontId="0" fillId="0" borderId="46" xfId="0" applyBorder="1" applyAlignment="1">
      <alignment/>
    </xf>
    <xf numFmtId="0" fontId="0" fillId="0" borderId="47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167" fontId="0" fillId="0" borderId="48" xfId="0" applyNumberFormat="1" applyBorder="1" applyAlignment="1">
      <alignment/>
    </xf>
    <xf numFmtId="3" fontId="0" fillId="0" borderId="3" xfId="0" applyNumberForma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right"/>
    </xf>
    <xf numFmtId="3" fontId="0" fillId="0" borderId="2" xfId="0" applyNumberFormat="1" applyFill="1" applyBorder="1" applyAlignment="1">
      <alignment horizontal="right"/>
    </xf>
    <xf numFmtId="3" fontId="0" fillId="0" borderId="40" xfId="0" applyNumberFormat="1" applyFill="1" applyBorder="1" applyAlignment="1">
      <alignment horizontal="right"/>
    </xf>
    <xf numFmtId="167" fontId="9" fillId="5" borderId="5" xfId="0" applyNumberFormat="1" applyFont="1" applyFill="1" applyBorder="1" applyAlignment="1">
      <alignment horizontal="right"/>
    </xf>
    <xf numFmtId="167" fontId="9" fillId="5" borderId="1" xfId="0" applyNumberFormat="1" applyFont="1" applyFill="1" applyBorder="1" applyAlignment="1">
      <alignment horizontal="right"/>
    </xf>
    <xf numFmtId="3" fontId="7" fillId="0" borderId="7" xfId="0" applyNumberFormat="1" applyFont="1" applyBorder="1" applyAlignment="1">
      <alignment/>
    </xf>
    <xf numFmtId="3" fontId="10" fillId="0" borderId="2" xfId="0" applyNumberFormat="1" applyFont="1" applyBorder="1" applyAlignment="1">
      <alignment/>
    </xf>
    <xf numFmtId="3" fontId="10" fillId="0" borderId="2" xfId="21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7" xfId="0" applyNumberFormat="1" applyFont="1" applyFill="1" applyBorder="1" applyAlignment="1">
      <alignment/>
    </xf>
    <xf numFmtId="167" fontId="7" fillId="0" borderId="0" xfId="21" applyNumberFormat="1" applyFont="1" applyFill="1" applyBorder="1" applyAlignment="1">
      <alignment/>
    </xf>
    <xf numFmtId="167" fontId="7" fillId="0" borderId="3" xfId="21" applyNumberFormat="1" applyFont="1" applyFill="1" applyBorder="1" applyAlignment="1">
      <alignment/>
    </xf>
    <xf numFmtId="167" fontId="7" fillId="3" borderId="10" xfId="21" applyNumberFormat="1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0" fillId="0" borderId="11" xfId="0" applyFont="1" applyBorder="1" applyAlignment="1">
      <alignment/>
    </xf>
    <xf numFmtId="4" fontId="7" fillId="3" borderId="10" xfId="0" applyNumberFormat="1" applyFont="1" applyFill="1" applyBorder="1" applyAlignment="1">
      <alignment/>
    </xf>
    <xf numFmtId="3" fontId="4" fillId="3" borderId="9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2" borderId="10" xfId="0" applyFill="1" applyBorder="1" applyAlignment="1">
      <alignment/>
    </xf>
    <xf numFmtId="0" fontId="10" fillId="2" borderId="10" xfId="0" applyFont="1" applyFill="1" applyBorder="1" applyAlignment="1">
      <alignment/>
    </xf>
    <xf numFmtId="0" fontId="4" fillId="2" borderId="26" xfId="0" applyFont="1" applyFill="1" applyBorder="1" applyAlignment="1">
      <alignment/>
    </xf>
    <xf numFmtId="3" fontId="7" fillId="0" borderId="8" xfId="21" applyNumberFormat="1" applyFont="1" applyFill="1" applyBorder="1" applyAlignment="1">
      <alignment/>
    </xf>
    <xf numFmtId="167" fontId="9" fillId="3" borderId="4" xfId="21" applyNumberFormat="1" applyFont="1" applyFill="1" applyBorder="1" applyAlignment="1">
      <alignment/>
    </xf>
    <xf numFmtId="167" fontId="7" fillId="0" borderId="19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0" fontId="18" fillId="0" borderId="2" xfId="0" applyFont="1" applyBorder="1" applyAlignment="1">
      <alignment/>
    </xf>
    <xf numFmtId="49" fontId="0" fillId="0" borderId="3" xfId="0" applyNumberFormat="1" applyFill="1" applyBorder="1" applyAlignment="1">
      <alignment horizontal="center"/>
    </xf>
    <xf numFmtId="3" fontId="4" fillId="0" borderId="2" xfId="21" applyNumberFormat="1" applyFont="1" applyBorder="1" applyAlignment="1">
      <alignment/>
    </xf>
    <xf numFmtId="167" fontId="4" fillId="0" borderId="2" xfId="0" applyNumberFormat="1" applyFont="1" applyBorder="1" applyAlignment="1">
      <alignment/>
    </xf>
    <xf numFmtId="3" fontId="4" fillId="0" borderId="0" xfId="21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167" fontId="6" fillId="8" borderId="4" xfId="0" applyNumberFormat="1" applyFont="1" applyFill="1" applyBorder="1" applyAlignment="1">
      <alignment/>
    </xf>
    <xf numFmtId="3" fontId="7" fillId="0" borderId="3" xfId="0" applyNumberFormat="1" applyFont="1" applyFill="1" applyBorder="1" applyAlignment="1">
      <alignment/>
    </xf>
    <xf numFmtId="3" fontId="10" fillId="0" borderId="3" xfId="21" applyNumberFormat="1" applyFont="1" applyBorder="1" applyAlignment="1">
      <alignment/>
    </xf>
    <xf numFmtId="3" fontId="7" fillId="4" borderId="26" xfId="21" applyNumberFormat="1" applyFont="1" applyFill="1" applyBorder="1" applyAlignment="1">
      <alignment/>
    </xf>
    <xf numFmtId="3" fontId="7" fillId="7" borderId="26" xfId="21" applyNumberFormat="1" applyFont="1" applyFill="1" applyBorder="1" applyAlignment="1">
      <alignment/>
    </xf>
    <xf numFmtId="3" fontId="7" fillId="0" borderId="7" xfId="21" applyNumberFormat="1" applyFont="1" applyBorder="1" applyAlignment="1">
      <alignment horizontal="right"/>
    </xf>
    <xf numFmtId="3" fontId="7" fillId="0" borderId="41" xfId="21" applyNumberFormat="1" applyFont="1" applyFill="1" applyBorder="1" applyAlignment="1" applyProtection="1">
      <alignment/>
      <protection/>
    </xf>
    <xf numFmtId="3" fontId="7" fillId="5" borderId="5" xfId="21" applyNumberFormat="1" applyFont="1" applyFill="1" applyBorder="1" applyAlignment="1">
      <alignment horizontal="right"/>
    </xf>
    <xf numFmtId="3" fontId="7" fillId="0" borderId="11" xfId="21" applyNumberFormat="1" applyFont="1" applyBorder="1" applyAlignment="1">
      <alignment/>
    </xf>
    <xf numFmtId="3" fontId="4" fillId="0" borderId="0" xfId="21" applyNumberFormat="1" applyFont="1" applyFill="1" applyBorder="1" applyAlignment="1">
      <alignment/>
    </xf>
    <xf numFmtId="3" fontId="4" fillId="0" borderId="2" xfId="21" applyNumberFormat="1" applyFont="1" applyFill="1" applyBorder="1" applyAlignment="1">
      <alignment/>
    </xf>
    <xf numFmtId="3" fontId="4" fillId="3" borderId="10" xfId="21" applyNumberFormat="1" applyFont="1" applyFill="1" applyBorder="1" applyAlignment="1">
      <alignment/>
    </xf>
    <xf numFmtId="3" fontId="4" fillId="0" borderId="7" xfId="21" applyNumberFormat="1" applyFont="1" applyBorder="1" applyAlignment="1">
      <alignment/>
    </xf>
    <xf numFmtId="3" fontId="7" fillId="0" borderId="3" xfId="21" applyNumberFormat="1" applyFont="1" applyFill="1" applyBorder="1" applyAlignment="1" applyProtection="1">
      <alignment/>
      <protection/>
    </xf>
    <xf numFmtId="3" fontId="7" fillId="4" borderId="1" xfId="21" applyNumberFormat="1" applyFont="1" applyFill="1" applyBorder="1" applyAlignment="1" applyProtection="1">
      <alignment/>
      <protection/>
    </xf>
    <xf numFmtId="3" fontId="7" fillId="3" borderId="1" xfId="21" applyNumberFormat="1" applyFont="1" applyFill="1" applyBorder="1" applyAlignment="1" applyProtection="1">
      <alignment/>
      <protection/>
    </xf>
    <xf numFmtId="3" fontId="7" fillId="5" borderId="1" xfId="21" applyNumberFormat="1" applyFont="1" applyFill="1" applyBorder="1" applyAlignment="1">
      <alignment horizontal="right"/>
    </xf>
    <xf numFmtId="3" fontId="4" fillId="5" borderId="1" xfId="21" applyNumberFormat="1" applyFont="1" applyFill="1" applyBorder="1" applyAlignment="1">
      <alignment horizontal="right"/>
    </xf>
    <xf numFmtId="3" fontId="4" fillId="5" borderId="5" xfId="21" applyNumberFormat="1" applyFont="1" applyFill="1" applyBorder="1" applyAlignment="1">
      <alignment horizontal="right"/>
    </xf>
    <xf numFmtId="3" fontId="11" fillId="5" borderId="34" xfId="21" applyNumberFormat="1" applyFont="1" applyFill="1" applyBorder="1" applyAlignment="1">
      <alignment horizontal="right"/>
    </xf>
    <xf numFmtId="3" fontId="11" fillId="5" borderId="36" xfId="21" applyNumberFormat="1" applyFont="1" applyFill="1" applyBorder="1" applyAlignment="1">
      <alignment horizontal="right"/>
    </xf>
    <xf numFmtId="3" fontId="11" fillId="5" borderId="1" xfId="21" applyNumberFormat="1" applyFont="1" applyFill="1" applyBorder="1" applyAlignment="1">
      <alignment horizontal="right"/>
    </xf>
    <xf numFmtId="3" fontId="11" fillId="5" borderId="35" xfId="21" applyNumberFormat="1" applyFont="1" applyFill="1" applyBorder="1" applyAlignment="1">
      <alignment horizontal="right"/>
    </xf>
    <xf numFmtId="3" fontId="0" fillId="0" borderId="49" xfId="21" applyNumberFormat="1" applyFont="1" applyFill="1" applyBorder="1" applyAlignment="1">
      <alignment horizontal="right"/>
    </xf>
    <xf numFmtId="3" fontId="0" fillId="0" borderId="50" xfId="0" applyNumberFormat="1" applyFill="1" applyBorder="1" applyAlignment="1">
      <alignment horizontal="right"/>
    </xf>
    <xf numFmtId="3" fontId="0" fillId="0" borderId="51" xfId="21" applyNumberFormat="1" applyFill="1" applyBorder="1" applyAlignment="1">
      <alignment horizontal="right"/>
    </xf>
    <xf numFmtId="0" fontId="9" fillId="6" borderId="23" xfId="0" applyNumberFormat="1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167" fontId="0" fillId="0" borderId="13" xfId="0" applyNumberFormat="1" applyBorder="1" applyAlignment="1">
      <alignment/>
    </xf>
    <xf numFmtId="3" fontId="0" fillId="0" borderId="53" xfId="0" applyNumberFormat="1" applyFill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167" fontId="7" fillId="0" borderId="21" xfId="0" applyNumberFormat="1" applyFont="1" applyFill="1" applyBorder="1" applyAlignment="1">
      <alignment/>
    </xf>
    <xf numFmtId="3" fontId="7" fillId="0" borderId="21" xfId="21" applyNumberFormat="1" applyFont="1" applyFill="1" applyBorder="1" applyAlignment="1">
      <alignment/>
    </xf>
    <xf numFmtId="3" fontId="10" fillId="0" borderId="12" xfId="0" applyNumberFormat="1" applyFont="1" applyBorder="1" applyAlignment="1">
      <alignment/>
    </xf>
    <xf numFmtId="0" fontId="21" fillId="0" borderId="0" xfId="0" applyFont="1" applyAlignment="1">
      <alignment horizontal="center"/>
    </xf>
    <xf numFmtId="0" fontId="22" fillId="0" borderId="0" xfId="20">
      <alignment/>
      <protection/>
    </xf>
    <xf numFmtId="3" fontId="22" fillId="0" borderId="0" xfId="20" applyNumberFormat="1">
      <alignment/>
      <protection/>
    </xf>
    <xf numFmtId="0" fontId="22" fillId="0" borderId="2" xfId="20" applyBorder="1" applyAlignment="1">
      <alignment vertical="center"/>
      <protection/>
    </xf>
    <xf numFmtId="0" fontId="22" fillId="0" borderId="2" xfId="20" applyBorder="1" applyAlignment="1">
      <alignment horizontal="center" vertical="center"/>
      <protection/>
    </xf>
    <xf numFmtId="0" fontId="22" fillId="0" borderId="2" xfId="20" applyFill="1" applyBorder="1" applyAlignment="1">
      <alignment vertical="center"/>
      <protection/>
    </xf>
    <xf numFmtId="3" fontId="22" fillId="0" borderId="2" xfId="20" applyNumberFormat="1" applyFill="1" applyBorder="1" applyAlignment="1">
      <alignment vertical="center"/>
      <protection/>
    </xf>
    <xf numFmtId="3" fontId="22" fillId="0" borderId="2" xfId="20" applyNumberFormat="1" applyBorder="1" applyAlignment="1">
      <alignment vertical="center"/>
      <protection/>
    </xf>
    <xf numFmtId="3" fontId="22" fillId="0" borderId="2" xfId="20" applyNumberFormat="1" applyBorder="1" applyAlignment="1">
      <alignment horizontal="center" vertical="center"/>
      <protection/>
    </xf>
    <xf numFmtId="0" fontId="23" fillId="0" borderId="0" xfId="20" applyFont="1" applyAlignment="1">
      <alignment horizontal="right"/>
      <protection/>
    </xf>
    <xf numFmtId="0" fontId="24" fillId="0" borderId="0" xfId="20" applyFont="1" applyFill="1" applyAlignment="1">
      <alignment vertical="justify"/>
      <protection/>
    </xf>
    <xf numFmtId="0" fontId="24" fillId="0" borderId="0" xfId="20" applyFont="1">
      <alignment/>
      <protection/>
    </xf>
    <xf numFmtId="0" fontId="24" fillId="0" borderId="2" xfId="20" applyFont="1" applyBorder="1" applyAlignment="1">
      <alignment vertical="justify"/>
      <protection/>
    </xf>
    <xf numFmtId="0" fontId="24" fillId="0" borderId="2" xfId="20" applyFont="1" applyFill="1" applyBorder="1" applyAlignment="1">
      <alignment vertical="justify"/>
      <protection/>
    </xf>
    <xf numFmtId="0" fontId="24" fillId="0" borderId="0" xfId="20" applyFont="1" applyAlignment="1">
      <alignment vertical="justify"/>
      <protection/>
    </xf>
    <xf numFmtId="0" fontId="22" fillId="0" borderId="2" xfId="20" applyFont="1" applyBorder="1" applyAlignment="1">
      <alignment vertical="center" wrapText="1"/>
      <protection/>
    </xf>
    <xf numFmtId="3" fontId="23" fillId="0" borderId="1" xfId="20" applyNumberFormat="1" applyFont="1" applyBorder="1">
      <alignment/>
      <protection/>
    </xf>
    <xf numFmtId="0" fontId="23" fillId="2" borderId="2" xfId="20" applyFont="1" applyFill="1" applyBorder="1" applyAlignment="1">
      <alignment vertical="center"/>
      <protection/>
    </xf>
    <xf numFmtId="0" fontId="23" fillId="2" borderId="2" xfId="20" applyFont="1" applyFill="1" applyBorder="1" applyAlignment="1">
      <alignment horizontal="center" vertical="center"/>
      <protection/>
    </xf>
    <xf numFmtId="3" fontId="23" fillId="2" borderId="2" xfId="20" applyNumberFormat="1" applyFont="1" applyFill="1" applyBorder="1" applyAlignment="1">
      <alignment horizontal="center" vertical="center"/>
      <protection/>
    </xf>
    <xf numFmtId="0" fontId="26" fillId="2" borderId="2" xfId="20" applyFont="1" applyFill="1" applyBorder="1" applyAlignment="1">
      <alignment vertical="justify"/>
      <protection/>
    </xf>
    <xf numFmtId="0" fontId="25" fillId="4" borderId="0" xfId="20" applyFont="1" applyFill="1">
      <alignment/>
      <protection/>
    </xf>
    <xf numFmtId="0" fontId="27" fillId="0" borderId="2" xfId="20" applyFont="1" applyBorder="1" applyAlignment="1">
      <alignment vertical="justify"/>
      <protection/>
    </xf>
    <xf numFmtId="0" fontId="23" fillId="0" borderId="0" xfId="20" applyFont="1" applyAlignment="1">
      <alignment horizontal="center"/>
      <protection/>
    </xf>
    <xf numFmtId="0" fontId="22" fillId="0" borderId="2" xfId="20" applyFill="1" applyBorder="1" applyAlignment="1">
      <alignment horizontal="center" vertical="center"/>
      <protection/>
    </xf>
    <xf numFmtId="0" fontId="22" fillId="0" borderId="0" xfId="20" applyAlignment="1">
      <alignment horizontal="center"/>
      <protection/>
    </xf>
    <xf numFmtId="0" fontId="22" fillId="0" borderId="2" xfId="20" applyFont="1" applyBorder="1" applyAlignment="1">
      <alignment vertical="center"/>
      <protection/>
    </xf>
    <xf numFmtId="0" fontId="22" fillId="0" borderId="2" xfId="20" applyFont="1" applyBorder="1" applyAlignment="1">
      <alignment horizontal="right" vertical="center"/>
      <protection/>
    </xf>
    <xf numFmtId="167" fontId="11" fillId="0" borderId="34" xfId="0" applyNumberFormat="1" applyFont="1" applyBorder="1" applyAlignment="1">
      <alignment horizontal="right"/>
    </xf>
    <xf numFmtId="167" fontId="11" fillId="0" borderId="36" xfId="0" applyNumberFormat="1" applyFont="1" applyBorder="1" applyAlignment="1">
      <alignment horizontal="right"/>
    </xf>
    <xf numFmtId="167" fontId="11" fillId="0" borderId="1" xfId="0" applyNumberFormat="1" applyFont="1" applyBorder="1" applyAlignment="1">
      <alignment horizontal="right"/>
    </xf>
    <xf numFmtId="167" fontId="0" fillId="0" borderId="0" xfId="21" applyNumberFormat="1" applyAlignment="1">
      <alignment/>
    </xf>
    <xf numFmtId="167" fontId="11" fillId="0" borderId="35" xfId="0" applyNumberFormat="1" applyFont="1" applyBorder="1" applyAlignment="1">
      <alignment horizontal="right"/>
    </xf>
    <xf numFmtId="0" fontId="0" fillId="0" borderId="0" xfId="0" applyAlignment="1">
      <alignment/>
    </xf>
    <xf numFmtId="0" fontId="29" fillId="0" borderId="2" xfId="0" applyFont="1" applyBorder="1" applyAlignment="1">
      <alignment horizontal="center"/>
    </xf>
    <xf numFmtId="49" fontId="29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Fill="1" applyAlignment="1">
      <alignment horizontal="center"/>
    </xf>
    <xf numFmtId="0" fontId="0" fillId="0" borderId="2" xfId="0" applyFont="1" applyBorder="1" applyAlignment="1">
      <alignment horizontal="right"/>
    </xf>
    <xf numFmtId="0" fontId="0" fillId="0" borderId="6" xfId="0" applyFont="1" applyBorder="1" applyAlignment="1">
      <alignment/>
    </xf>
    <xf numFmtId="0" fontId="6" fillId="3" borderId="1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9" fontId="7" fillId="0" borderId="0" xfId="21" applyFont="1" applyFill="1" applyBorder="1" applyAlignment="1">
      <alignment/>
    </xf>
    <xf numFmtId="9" fontId="8" fillId="0" borderId="0" xfId="21" applyFont="1" applyBorder="1" applyAlignment="1">
      <alignment/>
    </xf>
    <xf numFmtId="0" fontId="0" fillId="3" borderId="24" xfId="0" applyFill="1" applyBorder="1" applyAlignment="1">
      <alignment/>
    </xf>
    <xf numFmtId="3" fontId="29" fillId="0" borderId="2" xfId="0" applyNumberFormat="1" applyFont="1" applyBorder="1" applyAlignment="1">
      <alignment/>
    </xf>
    <xf numFmtId="3" fontId="29" fillId="0" borderId="2" xfId="0" applyNumberFormat="1" applyFont="1" applyFill="1" applyBorder="1" applyAlignment="1">
      <alignment/>
    </xf>
    <xf numFmtId="3" fontId="29" fillId="0" borderId="7" xfId="0" applyNumberFormat="1" applyFont="1" applyBorder="1" applyAlignment="1">
      <alignment/>
    </xf>
    <xf numFmtId="0" fontId="29" fillId="0" borderId="7" xfId="0" applyFont="1" applyBorder="1" applyAlignment="1">
      <alignment horizontal="center"/>
    </xf>
    <xf numFmtId="0" fontId="31" fillId="3" borderId="17" xfId="0" applyFont="1" applyFill="1" applyBorder="1" applyAlignment="1">
      <alignment horizontal="center"/>
    </xf>
    <xf numFmtId="3" fontId="4" fillId="3" borderId="23" xfId="0" applyNumberFormat="1" applyFont="1" applyFill="1" applyBorder="1" applyAlignment="1">
      <alignment/>
    </xf>
    <xf numFmtId="0" fontId="30" fillId="0" borderId="39" xfId="0" applyFont="1" applyFill="1" applyBorder="1" applyAlignment="1">
      <alignment vertical="center"/>
    </xf>
    <xf numFmtId="0" fontId="29" fillId="0" borderId="50" xfId="0" applyFont="1" applyBorder="1" applyAlignment="1">
      <alignment wrapText="1"/>
    </xf>
    <xf numFmtId="0" fontId="29" fillId="0" borderId="39" xfId="0" applyFont="1" applyBorder="1" applyAlignment="1">
      <alignment vertical="center"/>
    </xf>
    <xf numFmtId="0" fontId="29" fillId="0" borderId="28" xfId="0" applyFont="1" applyBorder="1" applyAlignment="1">
      <alignment vertical="center"/>
    </xf>
    <xf numFmtId="3" fontId="29" fillId="0" borderId="40" xfId="0" applyNumberFormat="1" applyFont="1" applyBorder="1" applyAlignment="1">
      <alignment/>
    </xf>
    <xf numFmtId="49" fontId="29" fillId="0" borderId="40" xfId="0" applyNumberFormat="1" applyFont="1" applyBorder="1" applyAlignment="1">
      <alignment horizontal="center"/>
    </xf>
    <xf numFmtId="0" fontId="29" fillId="0" borderId="40" xfId="0" applyFont="1" applyBorder="1" applyAlignment="1">
      <alignment horizontal="center"/>
    </xf>
    <xf numFmtId="0" fontId="30" fillId="0" borderId="28" xfId="0" applyFont="1" applyFill="1" applyBorder="1" applyAlignment="1">
      <alignment vertical="center"/>
    </xf>
    <xf numFmtId="0" fontId="29" fillId="0" borderId="51" xfId="0" applyFont="1" applyBorder="1" applyAlignment="1">
      <alignment wrapText="1"/>
    </xf>
    <xf numFmtId="0" fontId="22" fillId="0" borderId="39" xfId="20" applyBorder="1" applyAlignment="1">
      <alignment vertical="center"/>
      <protection/>
    </xf>
    <xf numFmtId="0" fontId="24" fillId="0" borderId="50" xfId="20" applyFont="1" applyBorder="1" applyAlignment="1">
      <alignment vertical="justify"/>
      <protection/>
    </xf>
    <xf numFmtId="0" fontId="22" fillId="0" borderId="28" xfId="20" applyBorder="1" applyAlignment="1">
      <alignment vertical="center"/>
      <protection/>
    </xf>
    <xf numFmtId="3" fontId="22" fillId="0" borderId="40" xfId="20" applyNumberFormat="1" applyBorder="1" applyAlignment="1">
      <alignment vertical="center"/>
      <protection/>
    </xf>
    <xf numFmtId="0" fontId="22" fillId="0" borderId="40" xfId="20" applyBorder="1" applyAlignment="1">
      <alignment vertical="center"/>
      <protection/>
    </xf>
    <xf numFmtId="0" fontId="22" fillId="0" borderId="40" xfId="20" applyBorder="1" applyAlignment="1">
      <alignment horizontal="center" vertical="center"/>
      <protection/>
    </xf>
    <xf numFmtId="0" fontId="24" fillId="0" borderId="51" xfId="20" applyFont="1" applyBorder="1" applyAlignment="1">
      <alignment vertical="justify"/>
      <protection/>
    </xf>
    <xf numFmtId="0" fontId="32" fillId="0" borderId="49" xfId="0" applyFont="1" applyBorder="1" applyAlignment="1">
      <alignment wrapText="1"/>
    </xf>
    <xf numFmtId="0" fontId="32" fillId="0" borderId="50" xfId="0" applyFont="1" applyBorder="1" applyAlignment="1">
      <alignment wrapText="1"/>
    </xf>
    <xf numFmtId="0" fontId="32" fillId="0" borderId="50" xfId="0" applyFont="1" applyBorder="1" applyAlignment="1">
      <alignment vertical="top" wrapText="1"/>
    </xf>
    <xf numFmtId="0" fontId="32" fillId="0" borderId="51" xfId="0" applyNumberFormat="1" applyFont="1" applyBorder="1" applyAlignment="1">
      <alignment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/>
    </xf>
    <xf numFmtId="3" fontId="7" fillId="3" borderId="54" xfId="0" applyNumberFormat="1" applyFont="1" applyFill="1" applyBorder="1" applyAlignment="1">
      <alignment/>
    </xf>
    <xf numFmtId="167" fontId="7" fillId="3" borderId="27" xfId="0" applyNumberFormat="1" applyFont="1" applyFill="1" applyBorder="1" applyAlignment="1">
      <alignment/>
    </xf>
    <xf numFmtId="3" fontId="7" fillId="3" borderId="23" xfId="21" applyNumberFormat="1" applyFont="1" applyFill="1" applyBorder="1" applyAlignment="1">
      <alignment/>
    </xf>
    <xf numFmtId="3" fontId="7" fillId="3" borderId="33" xfId="0" applyNumberFormat="1" applyFont="1" applyFill="1" applyBorder="1" applyAlignment="1">
      <alignment/>
    </xf>
    <xf numFmtId="167" fontId="7" fillId="3" borderId="23" xfId="0" applyNumberFormat="1" applyFont="1" applyFill="1" applyBorder="1" applyAlignment="1">
      <alignment/>
    </xf>
    <xf numFmtId="3" fontId="7" fillId="3" borderId="25" xfId="21" applyNumberFormat="1" applyFont="1" applyFill="1" applyBorder="1" applyAlignment="1">
      <alignment/>
    </xf>
    <xf numFmtId="3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7" fillId="3" borderId="2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3" fontId="16" fillId="0" borderId="0" xfId="21" applyNumberFormat="1" applyFont="1" applyFill="1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4" fillId="3" borderId="9" xfId="0" applyFont="1" applyFill="1" applyBorder="1" applyAlignment="1">
      <alignment/>
    </xf>
    <xf numFmtId="3" fontId="22" fillId="0" borderId="2" xfId="20" applyNumberFormat="1" applyFont="1" applyFill="1" applyBorder="1" applyAlignment="1">
      <alignment horizontal="right" vertical="center"/>
      <protection/>
    </xf>
    <xf numFmtId="0" fontId="33" fillId="0" borderId="2" xfId="20" applyFont="1" applyFill="1" applyBorder="1" applyAlignment="1">
      <alignment vertical="justify"/>
      <protection/>
    </xf>
    <xf numFmtId="0" fontId="26" fillId="0" borderId="2" xfId="20" applyFont="1" applyFill="1" applyBorder="1" applyAlignment="1">
      <alignment horizontal="left" vertical="justify"/>
      <protection/>
    </xf>
    <xf numFmtId="0" fontId="20" fillId="0" borderId="2" xfId="20" applyFont="1" applyBorder="1" applyAlignment="1">
      <alignment vertical="center"/>
      <protection/>
    </xf>
    <xf numFmtId="0" fontId="26" fillId="0" borderId="2" xfId="20" applyFont="1" applyBorder="1" applyAlignment="1">
      <alignment vertical="center"/>
      <protection/>
    </xf>
    <xf numFmtId="0" fontId="7" fillId="2" borderId="5" xfId="0" applyFont="1" applyFill="1" applyBorder="1" applyAlignment="1">
      <alignment/>
    </xf>
    <xf numFmtId="0" fontId="7" fillId="2" borderId="55" xfId="0" applyFont="1" applyFill="1" applyBorder="1" applyAlignment="1">
      <alignment/>
    </xf>
    <xf numFmtId="0" fontId="4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/>
    </xf>
    <xf numFmtId="3" fontId="4" fillId="2" borderId="10" xfId="0" applyNumberFormat="1" applyFont="1" applyFill="1" applyBorder="1" applyAlignment="1">
      <alignment/>
    </xf>
    <xf numFmtId="0" fontId="0" fillId="2" borderId="26" xfId="0" applyFill="1" applyBorder="1" applyAlignment="1">
      <alignment/>
    </xf>
    <xf numFmtId="0" fontId="22" fillId="0" borderId="2" xfId="0" applyFont="1" applyBorder="1" applyAlignment="1">
      <alignment/>
    </xf>
    <xf numFmtId="0" fontId="9" fillId="6" borderId="17" xfId="0" applyFont="1" applyFill="1" applyBorder="1" applyAlignment="1">
      <alignment horizontal="center"/>
    </xf>
    <xf numFmtId="167" fontId="9" fillId="3" borderId="17" xfId="0" applyNumberFormat="1" applyFont="1" applyFill="1" applyBorder="1" applyAlignment="1">
      <alignment/>
    </xf>
    <xf numFmtId="167" fontId="9" fillId="0" borderId="2" xfId="0" applyNumberFormat="1" applyFont="1" applyBorder="1" applyAlignment="1">
      <alignment/>
    </xf>
    <xf numFmtId="0" fontId="22" fillId="0" borderId="2" xfId="20" applyFont="1" applyFill="1" applyBorder="1" applyAlignment="1">
      <alignment horizontal="center" vertical="center"/>
      <protection/>
    </xf>
    <xf numFmtId="0" fontId="22" fillId="0" borderId="2" xfId="20" applyFont="1" applyFill="1" applyBorder="1" applyAlignment="1">
      <alignment horizontal="left" vertical="center"/>
      <protection/>
    </xf>
    <xf numFmtId="0" fontId="22" fillId="0" borderId="0" xfId="20" applyFont="1">
      <alignment/>
      <protection/>
    </xf>
    <xf numFmtId="0" fontId="0" fillId="0" borderId="0" xfId="0" applyFont="1" applyAlignment="1">
      <alignment/>
    </xf>
    <xf numFmtId="0" fontId="26" fillId="0" borderId="2" xfId="20" applyFont="1" applyFill="1" applyBorder="1" applyAlignment="1">
      <alignment vertical="justify"/>
      <protection/>
    </xf>
    <xf numFmtId="0" fontId="23" fillId="0" borderId="2" xfId="20" applyFont="1" applyFill="1" applyBorder="1" applyAlignment="1">
      <alignment vertical="center"/>
      <protection/>
    </xf>
    <xf numFmtId="0" fontId="23" fillId="0" borderId="2" xfId="20" applyFont="1" applyBorder="1" applyAlignment="1">
      <alignment vertical="center"/>
      <protection/>
    </xf>
    <xf numFmtId="0" fontId="23" fillId="0" borderId="2" xfId="0" applyFont="1" applyBorder="1" applyAlignment="1">
      <alignment/>
    </xf>
    <xf numFmtId="0" fontId="29" fillId="0" borderId="47" xfId="0" applyFont="1" applyBorder="1" applyAlignment="1">
      <alignment vertical="center" wrapText="1"/>
    </xf>
    <xf numFmtId="1" fontId="8" fillId="0" borderId="2" xfId="21" applyNumberFormat="1" applyFont="1" applyFill="1" applyBorder="1" applyAlignment="1">
      <alignment/>
    </xf>
    <xf numFmtId="167" fontId="7" fillId="0" borderId="8" xfId="0" applyNumberFormat="1" applyFont="1" applyBorder="1" applyAlignment="1">
      <alignment/>
    </xf>
    <xf numFmtId="3" fontId="16" fillId="0" borderId="0" xfId="0" applyNumberFormat="1" applyFont="1" applyAlignment="1">
      <alignment/>
    </xf>
    <xf numFmtId="3" fontId="10" fillId="0" borderId="0" xfId="0" applyNumberFormat="1" applyFont="1" applyFill="1" applyBorder="1" applyAlignment="1">
      <alignment horizontal="right"/>
    </xf>
    <xf numFmtId="3" fontId="0" fillId="3" borderId="2" xfId="0" applyNumberFormat="1" applyFill="1" applyBorder="1" applyAlignment="1">
      <alignment/>
    </xf>
    <xf numFmtId="0" fontId="4" fillId="3" borderId="2" xfId="0" applyFont="1" applyFill="1" applyBorder="1" applyAlignment="1">
      <alignment/>
    </xf>
    <xf numFmtId="0" fontId="0" fillId="3" borderId="2" xfId="0" applyFill="1" applyBorder="1" applyAlignment="1">
      <alignment/>
    </xf>
    <xf numFmtId="3" fontId="16" fillId="0" borderId="0" xfId="21" applyNumberFormat="1" applyFont="1" applyBorder="1" applyAlignment="1">
      <alignment/>
    </xf>
    <xf numFmtId="3" fontId="16" fillId="0" borderId="0" xfId="21" applyNumberFormat="1" applyFont="1" applyBorder="1" applyAlignment="1">
      <alignment horizontal="center"/>
    </xf>
    <xf numFmtId="0" fontId="3" fillId="3" borderId="29" xfId="0" applyFont="1" applyFill="1" applyBorder="1" applyAlignment="1">
      <alignment horizontal="center" vertical="center" wrapText="1"/>
    </xf>
    <xf numFmtId="3" fontId="9" fillId="0" borderId="7" xfId="21" applyNumberFormat="1" applyFont="1" applyBorder="1" applyAlignment="1">
      <alignment/>
    </xf>
    <xf numFmtId="3" fontId="7" fillId="0" borderId="56" xfId="21" applyNumberFormat="1" applyFont="1" applyFill="1" applyBorder="1" applyAlignment="1">
      <alignment/>
    </xf>
    <xf numFmtId="0" fontId="0" fillId="5" borderId="9" xfId="0" applyFill="1" applyBorder="1" applyAlignment="1">
      <alignment/>
    </xf>
    <xf numFmtId="3" fontId="7" fillId="0" borderId="57" xfId="21" applyNumberFormat="1" applyFont="1" applyFill="1" applyBorder="1" applyAlignment="1" applyProtection="1">
      <alignment/>
      <protection/>
    </xf>
    <xf numFmtId="3" fontId="8" fillId="0" borderId="58" xfId="21" applyNumberFormat="1" applyFont="1" applyFill="1" applyBorder="1" applyAlignment="1" applyProtection="1">
      <alignment/>
      <protection/>
    </xf>
    <xf numFmtId="3" fontId="8" fillId="0" borderId="58" xfId="21" applyNumberFormat="1" applyFont="1" applyFill="1" applyBorder="1" applyAlignment="1" applyProtection="1">
      <alignment/>
      <protection/>
    </xf>
    <xf numFmtId="3" fontId="8" fillId="0" borderId="2" xfId="21" applyNumberFormat="1" applyFont="1" applyFill="1" applyBorder="1" applyAlignment="1" applyProtection="1">
      <alignment/>
      <protection/>
    </xf>
    <xf numFmtId="0" fontId="5" fillId="3" borderId="4" xfId="0" applyFont="1" applyFill="1" applyBorder="1" applyAlignment="1">
      <alignment wrapText="1"/>
    </xf>
    <xf numFmtId="0" fontId="3" fillId="3" borderId="37" xfId="0" applyFont="1" applyFill="1" applyBorder="1" applyAlignment="1">
      <alignment/>
    </xf>
    <xf numFmtId="0" fontId="3" fillId="3" borderId="30" xfId="0" applyFont="1" applyFill="1" applyBorder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investice - priority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D24" sqref="D24"/>
    </sheetView>
  </sheetViews>
  <sheetFormatPr defaultColWidth="9.00390625" defaultRowHeight="12.75"/>
  <cols>
    <col min="1" max="1" width="38.125" style="0" customWidth="1"/>
    <col min="2" max="2" width="10.00390625" style="0" bestFit="1" customWidth="1"/>
    <col min="3" max="3" width="10.25390625" style="0" customWidth="1"/>
    <col min="4" max="4" width="11.375" style="0" bestFit="1" customWidth="1"/>
    <col min="5" max="5" width="10.375" style="0" customWidth="1"/>
    <col min="6" max="6" width="3.625" style="0" customWidth="1"/>
    <col min="7" max="7" width="11.375" style="0" bestFit="1" customWidth="1"/>
    <col min="8" max="8" width="2.00390625" style="0" customWidth="1"/>
  </cols>
  <sheetData>
    <row r="1" spans="1:3" ht="30" customHeight="1">
      <c r="A1" s="231" t="s">
        <v>765</v>
      </c>
      <c r="B1" s="231"/>
      <c r="C1" s="4"/>
    </row>
    <row r="2" spans="1:7" ht="10.5" customHeight="1" thickBot="1">
      <c r="A2" s="231"/>
      <c r="B2" s="231"/>
      <c r="C2" s="271"/>
      <c r="F2" s="336"/>
      <c r="G2" s="4"/>
    </row>
    <row r="3" spans="2:7" ht="66" customHeight="1" thickBot="1">
      <c r="B3" s="602" t="s">
        <v>103</v>
      </c>
      <c r="C3" s="602" t="s">
        <v>214</v>
      </c>
      <c r="D3" s="602" t="s">
        <v>11</v>
      </c>
      <c r="E3" s="814" t="s">
        <v>212</v>
      </c>
      <c r="F3" s="336"/>
      <c r="G3" s="726" t="s">
        <v>213</v>
      </c>
    </row>
    <row r="4" spans="1:7" ht="18">
      <c r="A4" s="824" t="s">
        <v>0</v>
      </c>
      <c r="B4" s="339">
        <f aca="true" t="shared" si="0" ref="B4:D5">B9+B14</f>
        <v>386807</v>
      </c>
      <c r="C4" s="339">
        <f t="shared" si="0"/>
        <v>409811</v>
      </c>
      <c r="D4" s="531">
        <f t="shared" si="0"/>
        <v>341536.5699</v>
      </c>
      <c r="E4" s="670">
        <f>SUM(E9+E14)</f>
        <v>257141</v>
      </c>
      <c r="F4" s="423"/>
      <c r="G4" s="714">
        <f>G9+G14</f>
        <v>268369.8</v>
      </c>
    </row>
    <row r="5" spans="1:7" ht="18.75" thickBot="1">
      <c r="A5" s="823" t="s">
        <v>1</v>
      </c>
      <c r="B5" s="603">
        <f t="shared" si="0"/>
        <v>379566</v>
      </c>
      <c r="C5" s="603">
        <f t="shared" si="0"/>
        <v>421838</v>
      </c>
      <c r="D5" s="604">
        <f t="shared" si="0"/>
        <v>346008.48529999994</v>
      </c>
      <c r="E5" s="671">
        <f>SUM(E10+E15)</f>
        <v>268726.36</v>
      </c>
      <c r="F5" s="423"/>
      <c r="G5" s="715">
        <f>G10+G15</f>
        <v>279954.8</v>
      </c>
    </row>
    <row r="6" spans="1:7" ht="32.25" thickBot="1">
      <c r="A6" s="822" t="s">
        <v>943</v>
      </c>
      <c r="B6" s="341">
        <f>B5-B4</f>
        <v>-7241</v>
      </c>
      <c r="C6" s="341">
        <f>C5-C4</f>
        <v>12027</v>
      </c>
      <c r="D6" s="532">
        <f>D5-D4</f>
        <v>4471.91539999994</v>
      </c>
      <c r="E6" s="672">
        <f>E5-E4</f>
        <v>11585.359999999986</v>
      </c>
      <c r="F6" s="423"/>
      <c r="G6" s="716">
        <f>(G5-G4)</f>
        <v>11585</v>
      </c>
    </row>
    <row r="7" spans="3:7" ht="15.75" thickBot="1">
      <c r="C7" s="228"/>
      <c r="D7" s="159"/>
      <c r="E7" s="399"/>
      <c r="F7" s="399"/>
      <c r="G7" s="717"/>
    </row>
    <row r="8" spans="1:7" ht="16.5" thickBot="1">
      <c r="A8" s="224" t="s">
        <v>2</v>
      </c>
      <c r="B8" s="228"/>
      <c r="C8" s="228"/>
      <c r="D8" s="159"/>
      <c r="E8" s="399"/>
      <c r="F8" s="399"/>
      <c r="G8" s="717"/>
    </row>
    <row r="9" spans="1:7" ht="15">
      <c r="A9" s="577" t="s">
        <v>14</v>
      </c>
      <c r="B9" s="425">
        <v>366359</v>
      </c>
      <c r="C9" s="425">
        <f>běžný!J1134</f>
        <v>378524</v>
      </c>
      <c r="D9" s="533">
        <f>běžný!K1134</f>
        <v>318387.8589</v>
      </c>
      <c r="E9" s="670">
        <f>běžný!L1134</f>
        <v>245871</v>
      </c>
      <c r="F9" s="81"/>
      <c r="G9" s="714">
        <f>356359.8-97000</f>
        <v>259359.8</v>
      </c>
    </row>
    <row r="10" spans="1:8" ht="15.75" thickBot="1">
      <c r="A10" s="430" t="s">
        <v>3</v>
      </c>
      <c r="B10" s="426">
        <v>337315</v>
      </c>
      <c r="C10" s="426">
        <f>běžný!M1134</f>
        <v>353710</v>
      </c>
      <c r="D10" s="534">
        <f>běžný!N1134</f>
        <v>306181.22829999996</v>
      </c>
      <c r="E10" s="673">
        <f>běžný!O1134</f>
        <v>223756.36</v>
      </c>
      <c r="F10" s="808"/>
      <c r="G10" s="718">
        <f>328191.8-97000</f>
        <v>231191.8</v>
      </c>
      <c r="H10" s="10"/>
    </row>
    <row r="11" spans="1:7" ht="16.5" thickBot="1">
      <c r="A11" s="431" t="s">
        <v>727</v>
      </c>
      <c r="B11" s="427">
        <f>B9-B10</f>
        <v>29044</v>
      </c>
      <c r="C11" s="427">
        <f>C9-C10</f>
        <v>24814</v>
      </c>
      <c r="D11" s="535">
        <f>D9-D10</f>
        <v>12206.630600000033</v>
      </c>
      <c r="E11" s="672">
        <f>E9-E10</f>
        <v>22114.640000000014</v>
      </c>
      <c r="F11" s="423"/>
      <c r="G11" s="716">
        <v>28168</v>
      </c>
    </row>
    <row r="12" spans="3:7" ht="15.75" thickBot="1">
      <c r="C12" s="229"/>
      <c r="D12" s="159"/>
      <c r="E12" s="399"/>
      <c r="F12" s="399"/>
      <c r="G12" s="717"/>
    </row>
    <row r="13" spans="1:7" ht="16.5" thickBot="1">
      <c r="A13" s="224" t="s">
        <v>4</v>
      </c>
      <c r="B13" s="230"/>
      <c r="C13" s="230"/>
      <c r="D13" s="159"/>
      <c r="E13" s="399"/>
      <c r="F13" s="399"/>
      <c r="G13" s="717"/>
    </row>
    <row r="14" spans="1:8" ht="15">
      <c r="A14" s="429" t="s">
        <v>746</v>
      </c>
      <c r="B14" s="425">
        <v>20448</v>
      </c>
      <c r="C14" s="425">
        <f>kapitálový!I179</f>
        <v>31287</v>
      </c>
      <c r="D14" s="533">
        <f>kapitálový!K179</f>
        <v>23148.711</v>
      </c>
      <c r="E14" s="670">
        <f>kapitálový!L179</f>
        <v>11270</v>
      </c>
      <c r="F14" s="423"/>
      <c r="G14" s="714">
        <v>9010</v>
      </c>
      <c r="H14" s="159"/>
    </row>
    <row r="15" spans="1:8" ht="15.75" thickBot="1">
      <c r="A15" s="432" t="s">
        <v>5</v>
      </c>
      <c r="B15" s="428">
        <v>42251</v>
      </c>
      <c r="C15" s="428">
        <f>kapitálový!M179</f>
        <v>68128</v>
      </c>
      <c r="D15" s="536">
        <f>kapitálový!N179</f>
        <v>39827.25699999998</v>
      </c>
      <c r="E15" s="671">
        <f>kapitálový!O179</f>
        <v>44970</v>
      </c>
      <c r="F15" s="423"/>
      <c r="G15" s="715">
        <f>99465-50702</f>
        <v>48763</v>
      </c>
      <c r="H15" s="159"/>
    </row>
    <row r="16" spans="1:7" ht="16.5" thickBot="1">
      <c r="A16" s="431" t="s">
        <v>13</v>
      </c>
      <c r="B16" s="427">
        <f>B14-B15</f>
        <v>-21803</v>
      </c>
      <c r="C16" s="427">
        <f>C14-C15</f>
        <v>-36841</v>
      </c>
      <c r="D16" s="535">
        <f>D14-D15</f>
        <v>-16678.545999999984</v>
      </c>
      <c r="E16" s="672">
        <f>E14-E15</f>
        <v>-33700</v>
      </c>
      <c r="F16" s="423"/>
      <c r="G16" s="716">
        <f>-G15+G14</f>
        <v>-39753</v>
      </c>
    </row>
    <row r="17" spans="5:7" ht="6.75" customHeight="1">
      <c r="E17" s="215"/>
      <c r="F17" s="2"/>
      <c r="G17" s="4"/>
    </row>
    <row r="19" ht="12.75">
      <c r="A19" s="81" t="s">
        <v>210</v>
      </c>
    </row>
    <row r="20" ht="12.75">
      <c r="A20" s="248" t="s">
        <v>211</v>
      </c>
    </row>
  </sheetData>
  <printOptions horizontalCentered="1"/>
  <pageMargins left="0" right="0" top="0.7874015748031497" bottom="0.3937007874015748" header="0.5118110236220472" footer="0.5118110236220472"/>
  <pageSetup horizontalDpi="600" verticalDpi="600" orientation="portrait" paperSize="9" r:id="rId1"/>
  <headerFooter alignWithMargins="0">
    <oddHeader>&amp;CRozpočet 2012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126"/>
  <sheetViews>
    <sheetView tabSelected="1" workbookViewId="0" topLeftCell="A1">
      <selection activeCell="O816" sqref="O816"/>
    </sheetView>
  </sheetViews>
  <sheetFormatPr defaultColWidth="9.00390625" defaultRowHeight="12.75"/>
  <cols>
    <col min="1" max="1" width="4.125" style="0" customWidth="1"/>
    <col min="2" max="2" width="5.125" style="0" customWidth="1"/>
    <col min="3" max="3" width="4.875" style="0" customWidth="1"/>
    <col min="4" max="4" width="3.375" style="248" customWidth="1"/>
    <col min="5" max="5" width="5.25390625" style="248" bestFit="1" customWidth="1"/>
    <col min="6" max="6" width="30.25390625" style="0" customWidth="1"/>
    <col min="7" max="7" width="6.125" style="0" hidden="1" customWidth="1"/>
    <col min="8" max="9" width="11.75390625" style="0" hidden="1" customWidth="1"/>
    <col min="10" max="10" width="8.00390625" style="0" bestFit="1" customWidth="1"/>
    <col min="11" max="11" width="7.625" style="0" customWidth="1"/>
    <col min="12" max="12" width="7.125" style="10" customWidth="1"/>
    <col min="13" max="13" width="7.75390625" style="0" customWidth="1"/>
    <col min="14" max="14" width="8.00390625" style="0" customWidth="1"/>
    <col min="15" max="15" width="7.25390625" style="10" customWidth="1"/>
  </cols>
  <sheetData>
    <row r="1" spans="6:15" ht="15.75" thickBot="1">
      <c r="F1" s="146" t="s">
        <v>1171</v>
      </c>
      <c r="H1" s="3" t="s">
        <v>1024</v>
      </c>
      <c r="I1" s="3" t="s">
        <v>1025</v>
      </c>
      <c r="J1" s="240" t="s">
        <v>1195</v>
      </c>
      <c r="K1" s="342">
        <v>2011</v>
      </c>
      <c r="L1" s="565" t="s">
        <v>753</v>
      </c>
      <c r="M1" s="391" t="s">
        <v>1196</v>
      </c>
      <c r="N1" s="342">
        <v>2011</v>
      </c>
      <c r="O1" s="565" t="s">
        <v>754</v>
      </c>
    </row>
    <row r="2" spans="1:15" ht="13.5" thickBot="1">
      <c r="A2" s="464" t="s">
        <v>1022</v>
      </c>
      <c r="B2" s="152" t="s">
        <v>1192</v>
      </c>
      <c r="C2" s="152" t="s">
        <v>1027</v>
      </c>
      <c r="D2" s="464" t="s">
        <v>708</v>
      </c>
      <c r="E2" s="464" t="s">
        <v>1119</v>
      </c>
      <c r="F2" s="152" t="s">
        <v>908</v>
      </c>
      <c r="G2" s="152"/>
      <c r="H2" s="153"/>
      <c r="I2" s="153"/>
      <c r="J2" s="239" t="s">
        <v>1193</v>
      </c>
      <c r="K2" s="389" t="s">
        <v>1194</v>
      </c>
      <c r="L2" s="677">
        <v>2012</v>
      </c>
      <c r="M2" s="390" t="s">
        <v>1193</v>
      </c>
      <c r="N2" s="389" t="s">
        <v>1194</v>
      </c>
      <c r="O2" s="677">
        <v>2012</v>
      </c>
    </row>
    <row r="3" spans="1:8" ht="3" customHeight="1" thickBot="1">
      <c r="A3" s="4"/>
      <c r="B3" s="4"/>
      <c r="C3" s="4"/>
      <c r="D3" s="327"/>
      <c r="E3" s="327"/>
      <c r="F3" s="5"/>
      <c r="H3" s="6"/>
    </row>
    <row r="4" spans="1:15" ht="13.5" thickBot="1">
      <c r="A4" s="7">
        <v>1</v>
      </c>
      <c r="B4" s="7"/>
      <c r="C4" s="7"/>
      <c r="D4" s="321"/>
      <c r="E4" s="321"/>
      <c r="F4" s="8" t="s">
        <v>909</v>
      </c>
      <c r="H4" s="9"/>
      <c r="O4" s="293"/>
    </row>
    <row r="5" spans="1:15" ht="12.75">
      <c r="A5" s="263">
        <v>1</v>
      </c>
      <c r="B5" s="266">
        <v>5011</v>
      </c>
      <c r="C5" s="266">
        <v>6171</v>
      </c>
      <c r="D5" s="465"/>
      <c r="E5" s="447"/>
      <c r="F5" s="67" t="s">
        <v>1029</v>
      </c>
      <c r="H5" s="9"/>
      <c r="I5" s="4"/>
      <c r="J5" s="169"/>
      <c r="K5" s="169"/>
      <c r="L5" s="569"/>
      <c r="M5" s="294">
        <v>33854</v>
      </c>
      <c r="N5" s="171">
        <v>28405.828</v>
      </c>
      <c r="O5" s="294">
        <f>M5+300+1200</f>
        <v>35354</v>
      </c>
    </row>
    <row r="6" spans="1:15" ht="12.75">
      <c r="A6" s="263">
        <v>1</v>
      </c>
      <c r="B6" s="266">
        <v>5011</v>
      </c>
      <c r="C6" s="266">
        <v>6171</v>
      </c>
      <c r="D6" s="465"/>
      <c r="E6" s="447" t="s">
        <v>834</v>
      </c>
      <c r="F6" s="243" t="s">
        <v>879</v>
      </c>
      <c r="G6" s="387"/>
      <c r="H6" s="769"/>
      <c r="I6" s="770"/>
      <c r="J6" s="335"/>
      <c r="K6" s="410"/>
      <c r="L6" s="381"/>
      <c r="M6" s="294">
        <v>1799</v>
      </c>
      <c r="N6" s="171">
        <v>901.679</v>
      </c>
      <c r="O6" s="294">
        <v>0</v>
      </c>
    </row>
    <row r="7" spans="1:18" ht="12.75">
      <c r="A7" s="263">
        <v>1</v>
      </c>
      <c r="B7" s="266">
        <v>5011</v>
      </c>
      <c r="C7" s="266">
        <v>6171</v>
      </c>
      <c r="D7" s="465"/>
      <c r="E7" s="447" t="s">
        <v>402</v>
      </c>
      <c r="F7" s="103" t="s">
        <v>403</v>
      </c>
      <c r="H7" s="9"/>
      <c r="I7" s="4"/>
      <c r="J7" s="169"/>
      <c r="K7" s="410"/>
      <c r="L7" s="381"/>
      <c r="M7" s="294">
        <v>2256</v>
      </c>
      <c r="N7" s="171">
        <v>1714.867</v>
      </c>
      <c r="O7" s="294">
        <v>2256</v>
      </c>
      <c r="P7" s="387"/>
      <c r="Q7" s="387"/>
      <c r="R7" s="387"/>
    </row>
    <row r="8" spans="1:16" ht="12.75">
      <c r="A8" s="263">
        <v>1</v>
      </c>
      <c r="B8" s="266">
        <v>5011</v>
      </c>
      <c r="C8" s="266">
        <v>6171</v>
      </c>
      <c r="D8" s="465"/>
      <c r="E8" s="447" t="s">
        <v>84</v>
      </c>
      <c r="F8" s="103" t="s">
        <v>85</v>
      </c>
      <c r="H8" s="9"/>
      <c r="I8" s="4"/>
      <c r="J8" s="169"/>
      <c r="K8" s="165"/>
      <c r="L8" s="82"/>
      <c r="M8" s="294">
        <v>54</v>
      </c>
      <c r="N8" s="171">
        <v>54.435</v>
      </c>
      <c r="O8" s="294">
        <v>0</v>
      </c>
      <c r="P8" s="387"/>
    </row>
    <row r="9" spans="1:15" ht="12.75">
      <c r="A9" s="263">
        <v>1</v>
      </c>
      <c r="B9" s="266">
        <v>5019</v>
      </c>
      <c r="C9" s="266">
        <v>6171</v>
      </c>
      <c r="D9" s="465"/>
      <c r="E9" s="447"/>
      <c r="F9" s="103" t="s">
        <v>1010</v>
      </c>
      <c r="H9" s="9"/>
      <c r="I9" s="4"/>
      <c r="J9" s="169"/>
      <c r="K9" s="165"/>
      <c r="L9" s="82"/>
      <c r="M9" s="294">
        <v>50</v>
      </c>
      <c r="N9" s="171">
        <v>51.307</v>
      </c>
      <c r="O9" s="294">
        <v>0</v>
      </c>
    </row>
    <row r="10" spans="1:15" ht="12.75">
      <c r="A10" s="263">
        <v>1</v>
      </c>
      <c r="B10" s="266">
        <v>5021</v>
      </c>
      <c r="C10" s="266">
        <v>6171</v>
      </c>
      <c r="D10" s="465"/>
      <c r="E10" s="447"/>
      <c r="F10" s="67" t="s">
        <v>1030</v>
      </c>
      <c r="H10" s="9"/>
      <c r="I10" s="4"/>
      <c r="J10" s="380"/>
      <c r="K10" s="165"/>
      <c r="L10" s="82"/>
      <c r="M10" s="294">
        <v>330</v>
      </c>
      <c r="N10" s="171">
        <v>292.703</v>
      </c>
      <c r="O10" s="294">
        <v>250</v>
      </c>
    </row>
    <row r="11" spans="1:15" ht="12.75">
      <c r="A11" s="263">
        <v>1</v>
      </c>
      <c r="B11" s="266">
        <v>5024</v>
      </c>
      <c r="C11" s="266">
        <v>6171</v>
      </c>
      <c r="D11" s="465"/>
      <c r="E11" s="447"/>
      <c r="F11" s="67" t="s">
        <v>692</v>
      </c>
      <c r="H11" s="9"/>
      <c r="I11" s="4"/>
      <c r="J11" s="380"/>
      <c r="K11" s="169"/>
      <c r="L11" s="569"/>
      <c r="M11" s="294">
        <v>73</v>
      </c>
      <c r="N11" s="171">
        <v>72.81</v>
      </c>
      <c r="O11" s="294">
        <v>0</v>
      </c>
    </row>
    <row r="12" spans="1:15" ht="12.75">
      <c r="A12" s="263">
        <v>1</v>
      </c>
      <c r="B12" s="266">
        <v>5031</v>
      </c>
      <c r="C12" s="266">
        <v>6171</v>
      </c>
      <c r="D12" s="465"/>
      <c r="E12" s="447"/>
      <c r="F12" s="67" t="s">
        <v>1031</v>
      </c>
      <c r="H12" s="9"/>
      <c r="I12" s="4"/>
      <c r="J12" s="169"/>
      <c r="K12" s="381"/>
      <c r="L12" s="569"/>
      <c r="M12" s="294">
        <v>8527</v>
      </c>
      <c r="N12" s="171">
        <v>7210.158</v>
      </c>
      <c r="O12" s="294">
        <f>(O5+O10)*0.25</f>
        <v>8901</v>
      </c>
    </row>
    <row r="13" spans="1:15" ht="12.75">
      <c r="A13" s="263">
        <v>1</v>
      </c>
      <c r="B13" s="266">
        <v>5031</v>
      </c>
      <c r="C13" s="266">
        <v>6171</v>
      </c>
      <c r="D13" s="465"/>
      <c r="E13" s="447" t="s">
        <v>834</v>
      </c>
      <c r="F13" s="243" t="s">
        <v>877</v>
      </c>
      <c r="H13" s="9"/>
      <c r="I13" s="4"/>
      <c r="J13" s="169"/>
      <c r="K13" s="165"/>
      <c r="L13" s="82"/>
      <c r="M13" s="294">
        <v>452</v>
      </c>
      <c r="N13" s="171">
        <v>225.419</v>
      </c>
      <c r="O13" s="294">
        <v>0</v>
      </c>
    </row>
    <row r="14" spans="1:15" ht="12.75">
      <c r="A14" s="263">
        <v>1</v>
      </c>
      <c r="B14" s="266">
        <v>5031</v>
      </c>
      <c r="C14" s="266">
        <v>6171</v>
      </c>
      <c r="D14" s="465"/>
      <c r="E14" s="447" t="s">
        <v>402</v>
      </c>
      <c r="F14" s="103" t="s">
        <v>67</v>
      </c>
      <c r="H14" s="9"/>
      <c r="I14" s="4"/>
      <c r="J14" s="169"/>
      <c r="K14" s="165"/>
      <c r="L14" s="82"/>
      <c r="M14" s="294">
        <v>564</v>
      </c>
      <c r="N14" s="171">
        <v>428.718</v>
      </c>
      <c r="O14" s="294">
        <v>564</v>
      </c>
    </row>
    <row r="15" spans="1:15" ht="12.75">
      <c r="A15" s="263">
        <v>1</v>
      </c>
      <c r="B15" s="266">
        <v>5031</v>
      </c>
      <c r="C15" s="266">
        <v>6171</v>
      </c>
      <c r="D15" s="465"/>
      <c r="E15" s="447" t="s">
        <v>84</v>
      </c>
      <c r="F15" s="103" t="s">
        <v>88</v>
      </c>
      <c r="H15" s="9"/>
      <c r="I15" s="4"/>
      <c r="J15" s="169"/>
      <c r="K15" s="165"/>
      <c r="L15" s="82"/>
      <c r="M15" s="294">
        <v>13</v>
      </c>
      <c r="N15" s="171">
        <v>13.609</v>
      </c>
      <c r="O15" s="294">
        <v>0</v>
      </c>
    </row>
    <row r="16" spans="1:15" ht="12.75">
      <c r="A16" s="263">
        <v>1</v>
      </c>
      <c r="B16" s="266">
        <v>5032</v>
      </c>
      <c r="C16" s="266">
        <v>6171</v>
      </c>
      <c r="D16" s="465"/>
      <c r="E16" s="447"/>
      <c r="F16" s="67" t="s">
        <v>1032</v>
      </c>
      <c r="H16" s="9"/>
      <c r="I16" s="4"/>
      <c r="J16" s="169"/>
      <c r="K16" s="165"/>
      <c r="L16" s="569"/>
      <c r="M16" s="294">
        <v>3070</v>
      </c>
      <c r="N16" s="171">
        <v>2601.001</v>
      </c>
      <c r="O16" s="294">
        <f>(O5+O10)*0.09</f>
        <v>3204.3599999999997</v>
      </c>
    </row>
    <row r="17" spans="1:15" ht="12.75">
      <c r="A17" s="263">
        <v>1</v>
      </c>
      <c r="B17" s="266">
        <v>5032</v>
      </c>
      <c r="C17" s="266">
        <v>6171</v>
      </c>
      <c r="D17" s="465"/>
      <c r="E17" s="447" t="s">
        <v>834</v>
      </c>
      <c r="F17" s="243" t="s">
        <v>878</v>
      </c>
      <c r="H17" s="9"/>
      <c r="I17" s="4"/>
      <c r="J17" s="169"/>
      <c r="K17" s="165"/>
      <c r="L17" s="82"/>
      <c r="M17" s="294">
        <v>161</v>
      </c>
      <c r="N17" s="171">
        <v>81.1</v>
      </c>
      <c r="O17" s="294">
        <v>0</v>
      </c>
    </row>
    <row r="18" spans="1:15" ht="12.75">
      <c r="A18" s="263">
        <v>1</v>
      </c>
      <c r="B18" s="266">
        <v>5032</v>
      </c>
      <c r="C18" s="266">
        <v>6171</v>
      </c>
      <c r="D18" s="465"/>
      <c r="E18" s="447" t="s">
        <v>402</v>
      </c>
      <c r="F18" s="67" t="s">
        <v>404</v>
      </c>
      <c r="H18" s="9"/>
      <c r="I18" s="4"/>
      <c r="J18" s="169"/>
      <c r="K18" s="165"/>
      <c r="L18" s="82"/>
      <c r="M18" s="294">
        <v>204</v>
      </c>
      <c r="N18" s="171">
        <v>154.335</v>
      </c>
      <c r="O18" s="294">
        <v>204</v>
      </c>
    </row>
    <row r="19" spans="1:15" ht="12.75">
      <c r="A19" s="263">
        <v>1</v>
      </c>
      <c r="B19" s="266">
        <v>5032</v>
      </c>
      <c r="C19" s="266">
        <v>6171</v>
      </c>
      <c r="D19" s="465"/>
      <c r="E19" s="447" t="s">
        <v>84</v>
      </c>
      <c r="F19" s="67" t="s">
        <v>89</v>
      </c>
      <c r="H19" s="9"/>
      <c r="I19" s="4"/>
      <c r="J19" s="169"/>
      <c r="K19" s="165"/>
      <c r="L19" s="82"/>
      <c r="M19" s="294">
        <v>5</v>
      </c>
      <c r="N19" s="171">
        <v>4.9</v>
      </c>
      <c r="O19" s="294">
        <v>0</v>
      </c>
    </row>
    <row r="20" spans="1:15" ht="12.75">
      <c r="A20" s="263">
        <v>1</v>
      </c>
      <c r="B20" s="266">
        <v>5051</v>
      </c>
      <c r="C20" s="266">
        <v>6171</v>
      </c>
      <c r="D20" s="465"/>
      <c r="E20" s="447"/>
      <c r="F20" s="67" t="s">
        <v>140</v>
      </c>
      <c r="H20" s="9"/>
      <c r="I20" s="4"/>
      <c r="J20" s="169"/>
      <c r="K20" s="165"/>
      <c r="L20" s="82"/>
      <c r="M20" s="294">
        <v>256</v>
      </c>
      <c r="N20" s="171">
        <v>230.771</v>
      </c>
      <c r="O20" s="294">
        <v>72</v>
      </c>
    </row>
    <row r="21" spans="1:15" ht="12.75">
      <c r="A21" s="263">
        <v>1</v>
      </c>
      <c r="B21" s="266">
        <v>5192</v>
      </c>
      <c r="C21" s="266">
        <v>6171</v>
      </c>
      <c r="D21" s="465"/>
      <c r="E21" s="447"/>
      <c r="F21" s="67" t="s">
        <v>1139</v>
      </c>
      <c r="H21" s="9"/>
      <c r="I21" s="4"/>
      <c r="J21" s="169"/>
      <c r="K21" s="165"/>
      <c r="L21" s="82"/>
      <c r="M21" s="294">
        <v>1</v>
      </c>
      <c r="N21" s="171">
        <v>1</v>
      </c>
      <c r="O21" s="294">
        <v>1</v>
      </c>
    </row>
    <row r="22" spans="1:15" ht="12.75">
      <c r="A22" s="263">
        <v>1</v>
      </c>
      <c r="B22" s="266">
        <v>5363</v>
      </c>
      <c r="C22" s="266">
        <v>6171</v>
      </c>
      <c r="D22" s="465"/>
      <c r="E22" s="447"/>
      <c r="F22" s="67" t="s">
        <v>68</v>
      </c>
      <c r="H22" s="9"/>
      <c r="I22" s="4"/>
      <c r="J22" s="169"/>
      <c r="K22" s="165"/>
      <c r="L22" s="82"/>
      <c r="M22" s="294">
        <v>0</v>
      </c>
      <c r="N22" s="171">
        <v>2.8</v>
      </c>
      <c r="O22" s="294">
        <v>0</v>
      </c>
    </row>
    <row r="23" spans="1:15" ht="12.75">
      <c r="A23" s="263">
        <v>1</v>
      </c>
      <c r="B23" s="266">
        <v>5424</v>
      </c>
      <c r="C23" s="266">
        <v>6171</v>
      </c>
      <c r="D23" s="465"/>
      <c r="E23" s="447"/>
      <c r="F23" s="103" t="s">
        <v>312</v>
      </c>
      <c r="H23" s="9"/>
      <c r="I23" s="4"/>
      <c r="J23" s="169"/>
      <c r="K23" s="165"/>
      <c r="L23" s="82"/>
      <c r="M23" s="294">
        <v>198</v>
      </c>
      <c r="N23" s="171">
        <v>189.472</v>
      </c>
      <c r="O23" s="294">
        <v>200</v>
      </c>
    </row>
    <row r="24" spans="1:15" ht="12.75">
      <c r="A24" s="263">
        <v>1</v>
      </c>
      <c r="B24" s="266">
        <v>5424</v>
      </c>
      <c r="C24" s="266">
        <v>6171</v>
      </c>
      <c r="D24" s="465"/>
      <c r="E24" s="447" t="s">
        <v>834</v>
      </c>
      <c r="F24" s="243" t="s">
        <v>880</v>
      </c>
      <c r="H24" s="9"/>
      <c r="I24" s="4"/>
      <c r="J24" s="169"/>
      <c r="K24" s="165"/>
      <c r="L24" s="82"/>
      <c r="M24" s="294">
        <v>5</v>
      </c>
      <c r="N24" s="171">
        <v>0</v>
      </c>
      <c r="O24" s="294">
        <v>0</v>
      </c>
    </row>
    <row r="25" spans="1:15" ht="12.75">
      <c r="A25" s="263">
        <v>1</v>
      </c>
      <c r="B25" s="266">
        <v>5424</v>
      </c>
      <c r="C25" s="266">
        <v>6171</v>
      </c>
      <c r="D25" s="465"/>
      <c r="E25" s="447" t="s">
        <v>402</v>
      </c>
      <c r="F25" s="103" t="s">
        <v>881</v>
      </c>
      <c r="H25" s="9"/>
      <c r="I25" s="4"/>
      <c r="J25" s="169"/>
      <c r="K25" s="165"/>
      <c r="L25" s="82"/>
      <c r="M25" s="294">
        <v>10</v>
      </c>
      <c r="N25" s="171">
        <v>1.08</v>
      </c>
      <c r="O25" s="294">
        <v>0</v>
      </c>
    </row>
    <row r="26" spans="1:15" ht="12.75">
      <c r="A26" s="265">
        <v>1</v>
      </c>
      <c r="B26" s="104"/>
      <c r="C26" s="104"/>
      <c r="D26" s="466"/>
      <c r="E26" s="460"/>
      <c r="F26" s="65" t="s">
        <v>1061</v>
      </c>
      <c r="G26" s="74"/>
      <c r="H26" s="9"/>
      <c r="I26" s="4"/>
      <c r="J26" s="241"/>
      <c r="K26" s="190"/>
      <c r="L26" s="338"/>
      <c r="M26" s="295">
        <f>SUM(M5:M25)</f>
        <v>51882</v>
      </c>
      <c r="N26" s="173">
        <f>SUM(N5:N25)</f>
        <v>42637.992000000006</v>
      </c>
      <c r="O26" s="295">
        <f>SUM(O5:O25)</f>
        <v>51006.36</v>
      </c>
    </row>
    <row r="27" spans="1:15" ht="3" customHeight="1">
      <c r="A27" s="66"/>
      <c r="B27" s="64"/>
      <c r="C27" s="64"/>
      <c r="D27" s="467"/>
      <c r="E27" s="447"/>
      <c r="F27" s="67"/>
      <c r="H27" s="9"/>
      <c r="I27" s="4"/>
      <c r="J27" s="82"/>
      <c r="K27" s="165"/>
      <c r="L27" s="82"/>
      <c r="M27" s="294"/>
      <c r="N27" s="171"/>
      <c r="O27" s="295"/>
    </row>
    <row r="28" spans="1:15" ht="12.75">
      <c r="A28" s="265">
        <v>2</v>
      </c>
      <c r="B28" s="267">
        <v>5167</v>
      </c>
      <c r="C28" s="267">
        <v>6171</v>
      </c>
      <c r="D28" s="465"/>
      <c r="E28" s="460"/>
      <c r="F28" s="65" t="s">
        <v>788</v>
      </c>
      <c r="G28" s="56"/>
      <c r="H28" s="9"/>
      <c r="I28" s="4"/>
      <c r="J28" s="381"/>
      <c r="K28" s="165"/>
      <c r="L28" s="82"/>
      <c r="M28" s="295">
        <v>270</v>
      </c>
      <c r="N28" s="175">
        <v>246.513</v>
      </c>
      <c r="O28" s="295">
        <v>250</v>
      </c>
    </row>
    <row r="29" spans="1:15" ht="12.75">
      <c r="A29" s="265">
        <v>3</v>
      </c>
      <c r="B29" s="267">
        <v>5173</v>
      </c>
      <c r="C29" s="267">
        <v>6171</v>
      </c>
      <c r="D29" s="465"/>
      <c r="E29" s="447"/>
      <c r="F29" s="65" t="s">
        <v>678</v>
      </c>
      <c r="G29" s="70"/>
      <c r="H29" s="9"/>
      <c r="I29" s="4"/>
      <c r="J29" s="381"/>
      <c r="K29" s="165"/>
      <c r="L29" s="82"/>
      <c r="M29" s="295">
        <v>167</v>
      </c>
      <c r="N29" s="193">
        <v>156.072</v>
      </c>
      <c r="O29" s="295">
        <v>150</v>
      </c>
    </row>
    <row r="30" spans="1:15" ht="12.75">
      <c r="A30" s="265">
        <v>3</v>
      </c>
      <c r="B30" s="267">
        <v>5176</v>
      </c>
      <c r="C30" s="267">
        <v>5176</v>
      </c>
      <c r="D30" s="465"/>
      <c r="E30" s="447"/>
      <c r="F30" s="88" t="s">
        <v>1011</v>
      </c>
      <c r="G30" s="14"/>
      <c r="H30" s="9"/>
      <c r="I30" s="4"/>
      <c r="J30" s="381"/>
      <c r="K30" s="165"/>
      <c r="L30" s="82"/>
      <c r="M30" s="295">
        <v>0</v>
      </c>
      <c r="N30" s="193">
        <v>1.584</v>
      </c>
      <c r="O30" s="295">
        <v>2</v>
      </c>
    </row>
    <row r="31" spans="1:15" ht="12.75">
      <c r="A31" s="265">
        <v>6</v>
      </c>
      <c r="B31" s="267">
        <v>5173</v>
      </c>
      <c r="C31" s="267">
        <v>6171</v>
      </c>
      <c r="D31" s="465"/>
      <c r="E31" s="447"/>
      <c r="F31" s="88" t="s">
        <v>679</v>
      </c>
      <c r="G31" s="14"/>
      <c r="H31" s="9"/>
      <c r="I31" s="4"/>
      <c r="J31" s="381"/>
      <c r="K31" s="165"/>
      <c r="L31" s="82"/>
      <c r="M31" s="295">
        <v>50</v>
      </c>
      <c r="N31" s="193">
        <v>48.439</v>
      </c>
      <c r="O31" s="295">
        <v>50</v>
      </c>
    </row>
    <row r="32" spans="1:15" ht="13.5" thickBot="1">
      <c r="A32" s="265">
        <v>3</v>
      </c>
      <c r="B32" s="392">
        <v>5163</v>
      </c>
      <c r="C32" s="392">
        <v>6171</v>
      </c>
      <c r="D32" s="468"/>
      <c r="E32" s="447"/>
      <c r="F32" s="88" t="s">
        <v>441</v>
      </c>
      <c r="G32" s="14"/>
      <c r="H32" s="9"/>
      <c r="I32" s="4"/>
      <c r="J32" s="381"/>
      <c r="K32" s="165"/>
      <c r="L32" s="82"/>
      <c r="M32" s="295">
        <v>12</v>
      </c>
      <c r="N32" s="193">
        <v>12.032</v>
      </c>
      <c r="O32" s="295">
        <v>12</v>
      </c>
    </row>
    <row r="33" spans="1:15" ht="13.5" thickBot="1">
      <c r="A33" s="68"/>
      <c r="B33" s="29"/>
      <c r="C33" s="29"/>
      <c r="D33" s="469"/>
      <c r="E33" s="461"/>
      <c r="F33" s="90" t="s">
        <v>381</v>
      </c>
      <c r="G33" s="393"/>
      <c r="H33" s="394"/>
      <c r="I33" s="42"/>
      <c r="J33" s="201"/>
      <c r="K33" s="202"/>
      <c r="L33" s="283"/>
      <c r="M33" s="297">
        <f>SUM(M26+M28+M29+M31+M32)</f>
        <v>52381</v>
      </c>
      <c r="N33" s="284">
        <f>SUM(N32+N31+N29+N28+N26+N30)</f>
        <v>43102.632000000005</v>
      </c>
      <c r="O33" s="654">
        <f>SUM(O26+O28+O29+O30+O31+O32)</f>
        <v>51470.36</v>
      </c>
    </row>
    <row r="34" spans="1:15" ht="3" customHeight="1">
      <c r="A34" s="4"/>
      <c r="B34" s="4"/>
      <c r="C34" s="4"/>
      <c r="D34" s="327"/>
      <c r="E34" s="326"/>
      <c r="F34" s="4"/>
      <c r="H34" s="9"/>
      <c r="J34" s="81"/>
      <c r="K34" s="163"/>
      <c r="L34" s="180"/>
      <c r="M34" s="81"/>
      <c r="N34" s="163"/>
      <c r="O34" s="293"/>
    </row>
    <row r="35" spans="1:15" ht="12.75">
      <c r="A35" s="30">
        <v>4</v>
      </c>
      <c r="B35" s="30">
        <v>5139</v>
      </c>
      <c r="C35" s="30">
        <v>6171</v>
      </c>
      <c r="D35" s="166"/>
      <c r="E35" s="166"/>
      <c r="F35" s="11" t="s">
        <v>1054</v>
      </c>
      <c r="G35" s="30"/>
      <c r="H35" s="9"/>
      <c r="I35" s="25"/>
      <c r="J35" s="169"/>
      <c r="K35" s="165"/>
      <c r="L35" s="82"/>
      <c r="M35" s="294">
        <v>60</v>
      </c>
      <c r="N35" s="171">
        <v>38.197</v>
      </c>
      <c r="O35" s="294">
        <v>60</v>
      </c>
    </row>
    <row r="36" spans="1:15" ht="12.75">
      <c r="A36" s="26">
        <v>4</v>
      </c>
      <c r="B36" s="30">
        <v>5156</v>
      </c>
      <c r="C36" s="30">
        <v>6171</v>
      </c>
      <c r="D36" s="166"/>
      <c r="E36" s="166"/>
      <c r="F36" s="62" t="s">
        <v>913</v>
      </c>
      <c r="G36" s="11"/>
      <c r="H36" s="9"/>
      <c r="I36" s="25"/>
      <c r="J36" s="169"/>
      <c r="K36" s="165"/>
      <c r="L36" s="82"/>
      <c r="M36" s="294">
        <v>545</v>
      </c>
      <c r="N36" s="171">
        <v>498.278</v>
      </c>
      <c r="O36" s="294">
        <v>600</v>
      </c>
    </row>
    <row r="37" spans="1:15" ht="12.75">
      <c r="A37" s="30">
        <v>4</v>
      </c>
      <c r="B37" s="30">
        <v>5169</v>
      </c>
      <c r="C37" s="30">
        <v>6171</v>
      </c>
      <c r="D37" s="166"/>
      <c r="E37" s="166"/>
      <c r="F37" s="11" t="s">
        <v>1057</v>
      </c>
      <c r="G37" s="30"/>
      <c r="H37" s="9"/>
      <c r="I37" s="25"/>
      <c r="J37" s="169"/>
      <c r="K37" s="165"/>
      <c r="L37" s="82"/>
      <c r="M37" s="294">
        <v>35</v>
      </c>
      <c r="N37" s="171">
        <v>36.495</v>
      </c>
      <c r="O37" s="294">
        <v>35</v>
      </c>
    </row>
    <row r="38" spans="1:15" ht="12.75">
      <c r="A38" s="30">
        <v>4</v>
      </c>
      <c r="B38" s="30">
        <v>5171</v>
      </c>
      <c r="C38" s="30">
        <v>6171</v>
      </c>
      <c r="D38" s="166"/>
      <c r="E38" s="166"/>
      <c r="F38" s="11" t="s">
        <v>1063</v>
      </c>
      <c r="G38" s="30"/>
      <c r="H38" s="9"/>
      <c r="I38" s="25"/>
      <c r="J38" s="169"/>
      <c r="K38" s="165"/>
      <c r="L38" s="82"/>
      <c r="M38" s="294">
        <v>200</v>
      </c>
      <c r="N38" s="171">
        <v>180.879</v>
      </c>
      <c r="O38" s="294">
        <v>290</v>
      </c>
    </row>
    <row r="39" spans="1:15" ht="12.75">
      <c r="A39" s="30">
        <v>4</v>
      </c>
      <c r="B39" s="30">
        <v>5179</v>
      </c>
      <c r="C39" s="30">
        <v>6171</v>
      </c>
      <c r="D39" s="166"/>
      <c r="E39" s="166"/>
      <c r="F39" s="11" t="s">
        <v>355</v>
      </c>
      <c r="G39" s="30"/>
      <c r="H39" s="9"/>
      <c r="I39" s="25"/>
      <c r="J39" s="169"/>
      <c r="K39" s="165"/>
      <c r="L39" s="82"/>
      <c r="M39" s="294">
        <v>10</v>
      </c>
      <c r="N39" s="171">
        <v>0</v>
      </c>
      <c r="O39" s="294">
        <v>6</v>
      </c>
    </row>
    <row r="40" spans="1:15" ht="12.75">
      <c r="A40" s="30">
        <v>4</v>
      </c>
      <c r="B40" s="30">
        <v>5362</v>
      </c>
      <c r="C40" s="30">
        <v>6171</v>
      </c>
      <c r="D40" s="166"/>
      <c r="E40" s="166"/>
      <c r="F40" s="11" t="s">
        <v>882</v>
      </c>
      <c r="G40" s="30"/>
      <c r="H40" s="9"/>
      <c r="I40" s="25"/>
      <c r="J40" s="169"/>
      <c r="K40" s="165"/>
      <c r="L40" s="82"/>
      <c r="M40" s="294">
        <v>11</v>
      </c>
      <c r="N40" s="199">
        <v>0</v>
      </c>
      <c r="O40" s="294">
        <v>14</v>
      </c>
    </row>
    <row r="41" spans="1:15" ht="12.75" customHeight="1" thickBot="1">
      <c r="A41" s="87">
        <v>4</v>
      </c>
      <c r="B41" s="87"/>
      <c r="C41" s="87"/>
      <c r="D41" s="225"/>
      <c r="E41" s="225"/>
      <c r="F41" s="197" t="s">
        <v>313</v>
      </c>
      <c r="G41" s="133"/>
      <c r="H41" s="9"/>
      <c r="I41" s="52"/>
      <c r="J41" s="169"/>
      <c r="K41" s="165"/>
      <c r="L41" s="82"/>
      <c r="M41" s="296">
        <f>SUM(M35:M40)</f>
        <v>861</v>
      </c>
      <c r="N41" s="203">
        <f>SUM(N35:N40)</f>
        <v>753.849</v>
      </c>
      <c r="O41" s="295">
        <f>SUM(O35:O40)</f>
        <v>1005</v>
      </c>
    </row>
    <row r="42" spans="1:15" ht="13.5" thickBot="1">
      <c r="A42" s="5"/>
      <c r="B42" s="5"/>
      <c r="C42" s="5"/>
      <c r="D42" s="326"/>
      <c r="E42" s="326"/>
      <c r="F42" s="39" t="s">
        <v>379</v>
      </c>
      <c r="G42" s="42"/>
      <c r="H42" s="38"/>
      <c r="I42" s="53"/>
      <c r="J42" s="297"/>
      <c r="K42" s="176"/>
      <c r="L42" s="345"/>
      <c r="M42" s="345">
        <f>SUM(M41)</f>
        <v>861</v>
      </c>
      <c r="N42" s="177">
        <f>SUM(N41)</f>
        <v>753.849</v>
      </c>
      <c r="O42" s="654">
        <f>SUM(O41)</f>
        <v>1005</v>
      </c>
    </row>
    <row r="43" spans="1:15" ht="3.75" customHeight="1">
      <c r="A43" s="5"/>
      <c r="B43" s="5"/>
      <c r="C43" s="5"/>
      <c r="D43" s="326"/>
      <c r="E43" s="325"/>
      <c r="F43" s="17"/>
      <c r="G43" s="2"/>
      <c r="H43" s="15"/>
      <c r="I43" s="15"/>
      <c r="J43" s="307"/>
      <c r="K43" s="192"/>
      <c r="L43" s="307"/>
      <c r="M43" s="307"/>
      <c r="N43" s="192"/>
      <c r="O43" s="307"/>
    </row>
    <row r="44" spans="1:15" ht="12.75">
      <c r="A44" s="87">
        <v>91</v>
      </c>
      <c r="B44" s="30">
        <v>5169</v>
      </c>
      <c r="C44" s="30">
        <v>6171</v>
      </c>
      <c r="D44" s="166"/>
      <c r="E44" s="166"/>
      <c r="F44" s="101" t="s">
        <v>680</v>
      </c>
      <c r="G44" s="2"/>
      <c r="H44" s="15"/>
      <c r="I44" s="15"/>
      <c r="J44" s="307"/>
      <c r="K44" s="192"/>
      <c r="L44" s="307"/>
      <c r="M44" s="304">
        <v>580</v>
      </c>
      <c r="N44" s="175">
        <v>479.185</v>
      </c>
      <c r="O44" s="304">
        <v>580</v>
      </c>
    </row>
    <row r="45" spans="1:15" ht="12.75">
      <c r="A45" s="87">
        <v>91</v>
      </c>
      <c r="B45" s="30">
        <v>5171</v>
      </c>
      <c r="C45" s="30">
        <v>6171</v>
      </c>
      <c r="D45" s="166"/>
      <c r="E45" s="166"/>
      <c r="F45" s="65" t="s">
        <v>445</v>
      </c>
      <c r="G45" s="2"/>
      <c r="H45" s="15"/>
      <c r="I45" s="15"/>
      <c r="J45" s="307"/>
      <c r="K45" s="192"/>
      <c r="L45" s="307"/>
      <c r="M45" s="304">
        <v>15</v>
      </c>
      <c r="N45" s="175">
        <v>8.638</v>
      </c>
      <c r="O45" s="304">
        <v>15</v>
      </c>
    </row>
    <row r="46" spans="1:15" ht="12.75">
      <c r="A46" s="87">
        <v>92</v>
      </c>
      <c r="B46" s="26">
        <v>5162</v>
      </c>
      <c r="C46" s="30">
        <v>6171</v>
      </c>
      <c r="D46" s="166"/>
      <c r="E46" s="166"/>
      <c r="F46" s="101" t="s">
        <v>837</v>
      </c>
      <c r="G46" s="2"/>
      <c r="H46" s="15"/>
      <c r="I46" s="15"/>
      <c r="J46" s="307"/>
      <c r="K46" s="192"/>
      <c r="L46" s="307"/>
      <c r="M46" s="304">
        <v>317</v>
      </c>
      <c r="N46" s="175">
        <v>264</v>
      </c>
      <c r="O46" s="304">
        <v>380</v>
      </c>
    </row>
    <row r="47" spans="1:15" ht="12.75">
      <c r="A47" s="87">
        <v>93</v>
      </c>
      <c r="B47" s="30">
        <v>5169</v>
      </c>
      <c r="C47" s="30">
        <v>6171</v>
      </c>
      <c r="D47" s="166"/>
      <c r="E47" s="166"/>
      <c r="F47" s="65" t="s">
        <v>789</v>
      </c>
      <c r="G47" s="2"/>
      <c r="H47" s="15"/>
      <c r="I47" s="15"/>
      <c r="J47" s="307"/>
      <c r="K47" s="192"/>
      <c r="L47" s="307"/>
      <c r="M47" s="304">
        <v>15</v>
      </c>
      <c r="N47" s="175">
        <v>9.57</v>
      </c>
      <c r="O47" s="304">
        <v>15</v>
      </c>
    </row>
    <row r="48" spans="1:15" ht="12.75">
      <c r="A48" s="87">
        <v>98</v>
      </c>
      <c r="B48" s="30">
        <v>5164</v>
      </c>
      <c r="C48" s="30">
        <v>6171</v>
      </c>
      <c r="D48" s="166"/>
      <c r="E48" s="166"/>
      <c r="F48" s="65" t="s">
        <v>715</v>
      </c>
      <c r="G48" s="2"/>
      <c r="H48" s="15"/>
      <c r="I48" s="15"/>
      <c r="J48" s="307"/>
      <c r="K48" s="192"/>
      <c r="L48" s="307"/>
      <c r="M48" s="304">
        <v>603</v>
      </c>
      <c r="N48" s="175">
        <v>602.575</v>
      </c>
      <c r="O48" s="304">
        <v>0</v>
      </c>
    </row>
    <row r="49" spans="1:15" ht="12.75">
      <c r="A49" s="87">
        <v>94</v>
      </c>
      <c r="B49" s="30">
        <v>5139</v>
      </c>
      <c r="C49" s="30">
        <v>6171</v>
      </c>
      <c r="D49" s="166"/>
      <c r="E49" s="166"/>
      <c r="F49" s="65" t="s">
        <v>823</v>
      </c>
      <c r="G49" s="2"/>
      <c r="H49" s="15"/>
      <c r="I49" s="15"/>
      <c r="J49" s="307"/>
      <c r="K49" s="192"/>
      <c r="L49" s="307"/>
      <c r="M49" s="304">
        <v>293</v>
      </c>
      <c r="N49" s="175">
        <v>271.998</v>
      </c>
      <c r="O49" s="304">
        <v>310</v>
      </c>
    </row>
    <row r="50" spans="1:15" ht="12.75">
      <c r="A50" s="87">
        <v>94</v>
      </c>
      <c r="B50" s="30">
        <v>5139</v>
      </c>
      <c r="C50" s="30">
        <v>6171</v>
      </c>
      <c r="D50" s="166"/>
      <c r="E50" s="166">
        <v>708</v>
      </c>
      <c r="F50" s="65" t="s">
        <v>872</v>
      </c>
      <c r="G50" s="2"/>
      <c r="H50" s="15"/>
      <c r="I50" s="15"/>
      <c r="J50" s="307"/>
      <c r="K50" s="192"/>
      <c r="L50" s="307"/>
      <c r="M50" s="304">
        <v>10</v>
      </c>
      <c r="N50" s="175">
        <v>9.408</v>
      </c>
      <c r="O50" s="304">
        <v>0</v>
      </c>
    </row>
    <row r="51" spans="1:15" ht="12.75">
      <c r="A51" s="87">
        <v>95</v>
      </c>
      <c r="B51" s="30">
        <v>5169</v>
      </c>
      <c r="C51" s="30">
        <v>6171</v>
      </c>
      <c r="D51" s="166"/>
      <c r="E51" s="166"/>
      <c r="F51" s="65" t="s">
        <v>676</v>
      </c>
      <c r="G51" s="2"/>
      <c r="H51" s="15"/>
      <c r="I51" s="15"/>
      <c r="J51" s="307"/>
      <c r="K51" s="192"/>
      <c r="L51" s="307"/>
      <c r="M51" s="304">
        <v>1254</v>
      </c>
      <c r="N51" s="175">
        <v>1241.299</v>
      </c>
      <c r="O51" s="304">
        <v>1388</v>
      </c>
    </row>
    <row r="52" spans="1:15" ht="12.75">
      <c r="A52" s="87">
        <v>95</v>
      </c>
      <c r="B52" s="30">
        <v>5169</v>
      </c>
      <c r="C52" s="30">
        <v>6171</v>
      </c>
      <c r="D52" s="166"/>
      <c r="E52" s="166"/>
      <c r="F52" s="65" t="s">
        <v>183</v>
      </c>
      <c r="G52" s="2"/>
      <c r="H52" s="15"/>
      <c r="I52" s="15"/>
      <c r="J52" s="307"/>
      <c r="K52" s="192"/>
      <c r="L52" s="307"/>
      <c r="M52" s="304">
        <v>0</v>
      </c>
      <c r="N52" s="175">
        <v>0</v>
      </c>
      <c r="O52" s="304">
        <v>210</v>
      </c>
    </row>
    <row r="53" spans="1:15" ht="12.75">
      <c r="A53" s="87">
        <v>96</v>
      </c>
      <c r="B53" s="30">
        <v>2111</v>
      </c>
      <c r="C53" s="30">
        <v>6171</v>
      </c>
      <c r="D53" s="166"/>
      <c r="E53" s="166"/>
      <c r="F53" s="65" t="s">
        <v>437</v>
      </c>
      <c r="G53" s="2"/>
      <c r="H53" s="15"/>
      <c r="I53" s="15"/>
      <c r="J53" s="304">
        <v>0</v>
      </c>
      <c r="K53" s="175">
        <v>1</v>
      </c>
      <c r="L53" s="304">
        <v>0</v>
      </c>
      <c r="M53" s="307"/>
      <c r="N53" s="192"/>
      <c r="O53" s="307"/>
    </row>
    <row r="54" spans="1:15" ht="12.75">
      <c r="A54" s="87">
        <v>96</v>
      </c>
      <c r="B54" s="30">
        <v>5169</v>
      </c>
      <c r="C54" s="30">
        <v>6171</v>
      </c>
      <c r="D54" s="166"/>
      <c r="E54" s="166"/>
      <c r="F54" s="168" t="s">
        <v>802</v>
      </c>
      <c r="G54" s="2"/>
      <c r="H54" s="15"/>
      <c r="I54" s="15"/>
      <c r="J54" s="307"/>
      <c r="K54" s="192"/>
      <c r="L54" s="307"/>
      <c r="M54" s="304">
        <v>350</v>
      </c>
      <c r="N54" s="175">
        <v>303.972</v>
      </c>
      <c r="O54" s="304">
        <v>350</v>
      </c>
    </row>
    <row r="55" spans="1:15" ht="2.25" customHeight="1">
      <c r="A55" s="87"/>
      <c r="B55" s="30"/>
      <c r="C55" s="30"/>
      <c r="D55" s="166"/>
      <c r="E55" s="166"/>
      <c r="F55" s="70"/>
      <c r="G55" s="2"/>
      <c r="H55" s="15"/>
      <c r="I55" s="15"/>
      <c r="J55" s="307"/>
      <c r="K55" s="192"/>
      <c r="L55" s="307"/>
      <c r="M55" s="304"/>
      <c r="N55" s="175"/>
      <c r="O55" s="304"/>
    </row>
    <row r="56" spans="1:15" ht="12.75">
      <c r="A56" s="30">
        <v>97</v>
      </c>
      <c r="B56" s="30">
        <v>5137</v>
      </c>
      <c r="C56" s="30">
        <v>6171</v>
      </c>
      <c r="D56" s="166"/>
      <c r="E56" s="166"/>
      <c r="F56" s="78" t="s">
        <v>407</v>
      </c>
      <c r="G56" s="2"/>
      <c r="H56" s="15"/>
      <c r="I56" s="15"/>
      <c r="J56" s="307"/>
      <c r="K56" s="192"/>
      <c r="L56" s="307"/>
      <c r="M56" s="303">
        <v>187</v>
      </c>
      <c r="N56" s="174">
        <v>166.726</v>
      </c>
      <c r="O56" s="303">
        <v>450</v>
      </c>
    </row>
    <row r="57" spans="1:15" ht="12.75">
      <c r="A57" s="30">
        <v>97</v>
      </c>
      <c r="B57" s="30">
        <v>5137</v>
      </c>
      <c r="C57" s="30">
        <v>6171</v>
      </c>
      <c r="D57" s="166"/>
      <c r="E57" s="166">
        <v>98216</v>
      </c>
      <c r="F57" s="103" t="s">
        <v>83</v>
      </c>
      <c r="G57" s="2"/>
      <c r="H57" s="15"/>
      <c r="I57" s="15"/>
      <c r="J57" s="307"/>
      <c r="K57" s="192"/>
      <c r="L57" s="307"/>
      <c r="M57" s="303">
        <v>102</v>
      </c>
      <c r="N57" s="174">
        <v>101.36</v>
      </c>
      <c r="O57" s="303">
        <v>0</v>
      </c>
    </row>
    <row r="58" spans="1:15" ht="12.75">
      <c r="A58" s="30">
        <v>97</v>
      </c>
      <c r="B58" s="30">
        <v>5139</v>
      </c>
      <c r="C58" s="30">
        <v>6171</v>
      </c>
      <c r="D58" s="166"/>
      <c r="E58" s="166"/>
      <c r="F58" s="78" t="s">
        <v>1145</v>
      </c>
      <c r="G58" s="2"/>
      <c r="H58" s="15"/>
      <c r="I58" s="15"/>
      <c r="J58" s="307"/>
      <c r="K58" s="192"/>
      <c r="L58" s="307"/>
      <c r="M58" s="303">
        <v>80</v>
      </c>
      <c r="N58" s="174">
        <v>57.635</v>
      </c>
      <c r="O58" s="303">
        <v>80</v>
      </c>
    </row>
    <row r="59" spans="1:15" ht="12.75">
      <c r="A59" s="30">
        <v>97</v>
      </c>
      <c r="B59" s="30">
        <v>5172</v>
      </c>
      <c r="C59" s="30">
        <v>6171</v>
      </c>
      <c r="D59" s="166"/>
      <c r="E59" s="166"/>
      <c r="F59" s="137" t="s">
        <v>822</v>
      </c>
      <c r="G59" s="2"/>
      <c r="H59" s="15"/>
      <c r="I59" s="15"/>
      <c r="J59" s="307"/>
      <c r="K59" s="192"/>
      <c r="L59" s="307"/>
      <c r="M59" s="404">
        <v>86</v>
      </c>
      <c r="N59" s="210">
        <v>88.512</v>
      </c>
      <c r="O59" s="303">
        <v>35</v>
      </c>
    </row>
    <row r="60" spans="1:15" ht="12.75">
      <c r="A60" s="87">
        <v>97</v>
      </c>
      <c r="B60" s="30"/>
      <c r="C60" s="30"/>
      <c r="D60" s="166"/>
      <c r="E60" s="166"/>
      <c r="F60" s="88" t="s">
        <v>953</v>
      </c>
      <c r="G60" s="2"/>
      <c r="H60" s="15"/>
      <c r="I60" s="15"/>
      <c r="J60" s="307"/>
      <c r="K60" s="192"/>
      <c r="L60" s="307"/>
      <c r="M60" s="308">
        <f>SUM(M56:M59)</f>
        <v>455</v>
      </c>
      <c r="N60" s="203">
        <f>SUM(N56:N59)</f>
        <v>414.233</v>
      </c>
      <c r="O60" s="304">
        <f>SUM(O56:O59)</f>
        <v>565</v>
      </c>
    </row>
    <row r="61" spans="1:15" ht="2.25" customHeight="1">
      <c r="A61" s="87"/>
      <c r="B61" s="30"/>
      <c r="C61" s="30"/>
      <c r="D61" s="166"/>
      <c r="E61" s="166"/>
      <c r="F61" s="148"/>
      <c r="H61" s="10"/>
      <c r="I61" s="50"/>
      <c r="J61" s="169"/>
      <c r="K61" s="165"/>
      <c r="L61" s="82"/>
      <c r="M61" s="296"/>
      <c r="N61" s="193"/>
      <c r="O61" s="304"/>
    </row>
    <row r="62" spans="1:15" ht="12.75">
      <c r="A62" s="87">
        <v>335</v>
      </c>
      <c r="B62" s="30">
        <v>5169</v>
      </c>
      <c r="C62" s="30">
        <v>3635</v>
      </c>
      <c r="D62" s="166"/>
      <c r="E62" s="166"/>
      <c r="F62" s="147" t="s">
        <v>73</v>
      </c>
      <c r="H62" s="10"/>
      <c r="I62" s="50"/>
      <c r="J62" s="169"/>
      <c r="K62" s="165"/>
      <c r="L62" s="82"/>
      <c r="M62" s="296">
        <v>960</v>
      </c>
      <c r="N62" s="193">
        <v>727.443</v>
      </c>
      <c r="O62" s="304">
        <v>800</v>
      </c>
    </row>
    <row r="63" spans="1:15" ht="13.5" thickBot="1">
      <c r="A63" s="87">
        <v>336</v>
      </c>
      <c r="B63" s="30">
        <v>5169</v>
      </c>
      <c r="C63" s="30">
        <v>3635</v>
      </c>
      <c r="D63" s="166"/>
      <c r="E63" s="166"/>
      <c r="F63" s="590" t="s">
        <v>74</v>
      </c>
      <c r="H63" s="10"/>
      <c r="I63" s="50"/>
      <c r="J63" s="169"/>
      <c r="K63" s="165"/>
      <c r="L63" s="82"/>
      <c r="M63" s="295">
        <v>48</v>
      </c>
      <c r="N63" s="173">
        <v>47.16</v>
      </c>
      <c r="O63" s="304">
        <v>50</v>
      </c>
    </row>
    <row r="64" spans="1:15" ht="13.5" thickBot="1">
      <c r="A64" s="87"/>
      <c r="B64" s="30"/>
      <c r="C64" s="30"/>
      <c r="D64" s="166"/>
      <c r="E64" s="454"/>
      <c r="F64" s="524" t="s">
        <v>65</v>
      </c>
      <c r="G64" s="527"/>
      <c r="H64" s="528"/>
      <c r="I64" s="528"/>
      <c r="J64" s="525">
        <f>SUM(J53:J63)</f>
        <v>0</v>
      </c>
      <c r="K64" s="526">
        <f>SUM(K53:K63)</f>
        <v>1</v>
      </c>
      <c r="L64" s="525">
        <f>SUM(L53:L63)</f>
        <v>0</v>
      </c>
      <c r="M64" s="525">
        <f>SUM(M60+M54+M51+M49+M48+M47+M46+M45+M44+M62+M63+M50)</f>
        <v>4900</v>
      </c>
      <c r="N64" s="529">
        <f>SUM(N60+N54+N51+N49+N48+N47+N46+N45+N44+N62+N63+N50)</f>
        <v>4379.481000000001</v>
      </c>
      <c r="O64" s="655">
        <f>SUM(O63+O62+O60+O54+O51+O50+O49+O48+O47+O46+O45+O44+O52)</f>
        <v>4663</v>
      </c>
    </row>
    <row r="65" spans="1:15" ht="3.75" customHeight="1">
      <c r="A65" s="30"/>
      <c r="B65" s="30"/>
      <c r="C65" s="30"/>
      <c r="D65" s="166"/>
      <c r="E65" s="166"/>
      <c r="F65" s="61"/>
      <c r="H65" s="4"/>
      <c r="J65" s="81"/>
      <c r="K65" s="163"/>
      <c r="L65" s="180"/>
      <c r="M65" s="523"/>
      <c r="N65" s="207"/>
      <c r="O65" s="309"/>
    </row>
    <row r="66" spans="1:16" ht="12.75">
      <c r="A66" s="75">
        <v>15</v>
      </c>
      <c r="B66" s="30">
        <v>5175</v>
      </c>
      <c r="C66" s="30">
        <v>6171</v>
      </c>
      <c r="D66" s="166"/>
      <c r="E66" s="166"/>
      <c r="F66" s="70" t="s">
        <v>914</v>
      </c>
      <c r="H66" s="4"/>
      <c r="I66" s="25"/>
      <c r="J66" s="169"/>
      <c r="K66" s="165"/>
      <c r="L66" s="82"/>
      <c r="M66" s="295">
        <v>50</v>
      </c>
      <c r="N66" s="173">
        <v>36.09</v>
      </c>
      <c r="O66" s="295">
        <v>50</v>
      </c>
      <c r="P66" s="56"/>
    </row>
    <row r="67" spans="1:16" ht="12.75">
      <c r="A67" s="75">
        <v>15</v>
      </c>
      <c r="B67" s="30">
        <v>5194</v>
      </c>
      <c r="C67" s="30">
        <v>6171</v>
      </c>
      <c r="D67" s="166"/>
      <c r="E67" s="166"/>
      <c r="F67" s="71" t="s">
        <v>1214</v>
      </c>
      <c r="H67" s="4"/>
      <c r="I67" s="52"/>
      <c r="J67" s="169"/>
      <c r="K67" s="165"/>
      <c r="L67" s="82"/>
      <c r="M67" s="295">
        <v>5</v>
      </c>
      <c r="N67" s="173">
        <v>1.339</v>
      </c>
      <c r="O67" s="295">
        <v>5</v>
      </c>
      <c r="P67" s="56"/>
    </row>
    <row r="68" spans="1:16" ht="12.75">
      <c r="A68" s="75">
        <v>16</v>
      </c>
      <c r="B68" s="30">
        <v>5169</v>
      </c>
      <c r="C68" s="30">
        <v>6171</v>
      </c>
      <c r="D68" s="166"/>
      <c r="E68" s="166"/>
      <c r="F68" s="70" t="s">
        <v>915</v>
      </c>
      <c r="H68" s="4"/>
      <c r="I68" s="52"/>
      <c r="J68" s="169"/>
      <c r="K68" s="165"/>
      <c r="L68" s="82"/>
      <c r="M68" s="295">
        <v>10</v>
      </c>
      <c r="N68" s="175">
        <v>7</v>
      </c>
      <c r="O68" s="295">
        <v>10</v>
      </c>
      <c r="P68" s="56"/>
    </row>
    <row r="69" spans="1:16" ht="12.75">
      <c r="A69" s="75">
        <v>13</v>
      </c>
      <c r="B69" s="30">
        <v>5166</v>
      </c>
      <c r="C69" s="30">
        <v>6171</v>
      </c>
      <c r="D69" s="166"/>
      <c r="E69" s="166"/>
      <c r="F69" s="147" t="s">
        <v>883</v>
      </c>
      <c r="H69" s="4"/>
      <c r="I69" s="52"/>
      <c r="J69" s="169"/>
      <c r="K69" s="165"/>
      <c r="L69" s="82"/>
      <c r="M69" s="295">
        <v>142</v>
      </c>
      <c r="N69" s="175">
        <v>141.346</v>
      </c>
      <c r="O69" s="295">
        <v>50</v>
      </c>
      <c r="P69" s="56"/>
    </row>
    <row r="70" spans="1:16" ht="12.75">
      <c r="A70" s="87">
        <v>19</v>
      </c>
      <c r="B70" s="30">
        <v>5038</v>
      </c>
      <c r="C70" s="30">
        <v>6171</v>
      </c>
      <c r="D70" s="166"/>
      <c r="E70" s="166"/>
      <c r="F70" s="148" t="s">
        <v>803</v>
      </c>
      <c r="H70" s="10"/>
      <c r="I70" s="52"/>
      <c r="J70" s="169"/>
      <c r="K70" s="165"/>
      <c r="L70" s="82"/>
      <c r="M70" s="296">
        <v>200</v>
      </c>
      <c r="N70" s="193">
        <v>203.754</v>
      </c>
      <c r="O70" s="295">
        <v>200</v>
      </c>
      <c r="P70" s="56"/>
    </row>
    <row r="71" spans="1:16" ht="3" customHeight="1">
      <c r="A71" s="87"/>
      <c r="B71" s="30"/>
      <c r="C71" s="30"/>
      <c r="D71" s="166"/>
      <c r="E71" s="166"/>
      <c r="F71" s="148"/>
      <c r="H71" s="10"/>
      <c r="I71" s="50"/>
      <c r="J71" s="149"/>
      <c r="K71" s="171"/>
      <c r="L71" s="170"/>
      <c r="M71" s="295"/>
      <c r="N71" s="173"/>
      <c r="O71" s="295"/>
      <c r="P71" s="56"/>
    </row>
    <row r="72" spans="1:16" ht="12.75" customHeight="1">
      <c r="A72" s="26">
        <v>929</v>
      </c>
      <c r="B72" s="30">
        <v>4116</v>
      </c>
      <c r="C72" s="30"/>
      <c r="D72" s="166"/>
      <c r="E72" s="166">
        <v>14012</v>
      </c>
      <c r="F72" s="168" t="s">
        <v>124</v>
      </c>
      <c r="H72" s="10"/>
      <c r="I72" s="50"/>
      <c r="J72" s="206">
        <v>0</v>
      </c>
      <c r="K72" s="207">
        <v>94.649</v>
      </c>
      <c r="L72" s="309">
        <v>0</v>
      </c>
      <c r="M72" s="306"/>
      <c r="N72" s="190"/>
      <c r="O72" s="306"/>
      <c r="P72" s="56"/>
    </row>
    <row r="73" spans="1:16" ht="12.75" customHeight="1">
      <c r="A73" s="26">
        <v>929</v>
      </c>
      <c r="B73" s="30">
        <v>5021</v>
      </c>
      <c r="C73" s="30">
        <v>6171</v>
      </c>
      <c r="D73" s="166" t="s">
        <v>23</v>
      </c>
      <c r="E73" s="166"/>
      <c r="F73" s="168" t="s">
        <v>325</v>
      </c>
      <c r="H73" s="10"/>
      <c r="I73" s="50"/>
      <c r="J73" s="169"/>
      <c r="K73" s="165"/>
      <c r="L73" s="82"/>
      <c r="M73" s="294">
        <v>67</v>
      </c>
      <c r="N73" s="171">
        <v>24.934</v>
      </c>
      <c r="O73" s="294">
        <v>67</v>
      </c>
      <c r="P73" s="56"/>
    </row>
    <row r="74" spans="1:16" ht="12.75" customHeight="1">
      <c r="A74" s="26">
        <v>929</v>
      </c>
      <c r="B74" s="30">
        <v>5021</v>
      </c>
      <c r="C74" s="30">
        <v>6171</v>
      </c>
      <c r="D74" s="166" t="s">
        <v>24</v>
      </c>
      <c r="E74" s="166">
        <v>14012</v>
      </c>
      <c r="F74" s="168" t="s">
        <v>326</v>
      </c>
      <c r="H74" s="10"/>
      <c r="I74" s="50"/>
      <c r="J74" s="169"/>
      <c r="K74" s="165"/>
      <c r="L74" s="82"/>
      <c r="M74" s="294">
        <v>0</v>
      </c>
      <c r="N74" s="171">
        <v>141.294</v>
      </c>
      <c r="O74" s="294">
        <v>0</v>
      </c>
      <c r="P74" s="56"/>
    </row>
    <row r="75" spans="1:16" ht="12.75" customHeight="1">
      <c r="A75" s="26">
        <v>929</v>
      </c>
      <c r="B75" s="30">
        <v>5031</v>
      </c>
      <c r="C75" s="30">
        <v>6171</v>
      </c>
      <c r="D75" s="166" t="s">
        <v>23</v>
      </c>
      <c r="E75" s="166"/>
      <c r="F75" s="149" t="s">
        <v>327</v>
      </c>
      <c r="H75" s="10"/>
      <c r="I75" s="50"/>
      <c r="J75" s="169"/>
      <c r="K75" s="165"/>
      <c r="L75" s="82"/>
      <c r="M75" s="294">
        <v>17</v>
      </c>
      <c r="N75" s="171">
        <v>6.134</v>
      </c>
      <c r="O75" s="294">
        <v>17</v>
      </c>
      <c r="P75" s="56"/>
    </row>
    <row r="76" spans="1:16" ht="12.75" customHeight="1">
      <c r="A76" s="26">
        <v>929</v>
      </c>
      <c r="B76" s="30">
        <v>5031</v>
      </c>
      <c r="C76" s="30">
        <v>6171</v>
      </c>
      <c r="D76" s="166" t="s">
        <v>24</v>
      </c>
      <c r="E76" s="166">
        <v>14012</v>
      </c>
      <c r="F76" s="149" t="s">
        <v>328</v>
      </c>
      <c r="H76" s="10"/>
      <c r="I76" s="50"/>
      <c r="J76" s="169"/>
      <c r="K76" s="165"/>
      <c r="L76" s="82"/>
      <c r="M76" s="294">
        <v>0</v>
      </c>
      <c r="N76" s="171">
        <v>34.763</v>
      </c>
      <c r="O76" s="294">
        <v>0</v>
      </c>
      <c r="P76" s="56"/>
    </row>
    <row r="77" spans="1:16" ht="12.75" customHeight="1">
      <c r="A77" s="26">
        <v>929</v>
      </c>
      <c r="B77" s="30">
        <v>5032</v>
      </c>
      <c r="C77" s="30">
        <v>6171</v>
      </c>
      <c r="D77" s="166" t="s">
        <v>23</v>
      </c>
      <c r="E77" s="166"/>
      <c r="F77" s="149" t="s">
        <v>330</v>
      </c>
      <c r="H77" s="10"/>
      <c r="I77" s="50"/>
      <c r="J77" s="169"/>
      <c r="K77" s="165"/>
      <c r="L77" s="82"/>
      <c r="M77" s="294">
        <v>8</v>
      </c>
      <c r="N77" s="171">
        <v>2.208</v>
      </c>
      <c r="O77" s="294">
        <v>8</v>
      </c>
      <c r="P77" s="56"/>
    </row>
    <row r="78" spans="1:16" ht="12.75" customHeight="1">
      <c r="A78" s="26">
        <v>929</v>
      </c>
      <c r="B78" s="30">
        <v>5032</v>
      </c>
      <c r="C78" s="30">
        <v>6171</v>
      </c>
      <c r="D78" s="166" t="s">
        <v>24</v>
      </c>
      <c r="E78" s="166">
        <v>14012</v>
      </c>
      <c r="F78" s="149" t="s">
        <v>331</v>
      </c>
      <c r="H78" s="10"/>
      <c r="I78" s="50"/>
      <c r="J78" s="169"/>
      <c r="K78" s="165"/>
      <c r="L78" s="82"/>
      <c r="M78" s="294">
        <v>0</v>
      </c>
      <c r="N78" s="171">
        <v>12.516</v>
      </c>
      <c r="O78" s="294">
        <v>0</v>
      </c>
      <c r="P78" s="56"/>
    </row>
    <row r="79" spans="1:16" ht="13.5" thickBot="1">
      <c r="A79" s="87">
        <v>929</v>
      </c>
      <c r="B79" s="30"/>
      <c r="C79" s="30"/>
      <c r="D79" s="166"/>
      <c r="E79" s="166"/>
      <c r="F79" s="401" t="s">
        <v>25</v>
      </c>
      <c r="H79" s="10"/>
      <c r="I79" s="50"/>
      <c r="J79" s="197">
        <f>SUM(J72:J78)</f>
        <v>0</v>
      </c>
      <c r="K79" s="193">
        <f>SUM(K72:K78)</f>
        <v>94.649</v>
      </c>
      <c r="L79" s="197">
        <f>SUM(L72:L78)</f>
        <v>0</v>
      </c>
      <c r="M79" s="296">
        <f>SUM(M73:M78)</f>
        <v>92</v>
      </c>
      <c r="N79" s="193">
        <f>SUM(N73:N78)</f>
        <v>221.84900000000002</v>
      </c>
      <c r="O79" s="295">
        <f>SUM(O73:O78)</f>
        <v>92</v>
      </c>
      <c r="P79" s="56"/>
    </row>
    <row r="80" spans="1:16" ht="13.5" thickBot="1">
      <c r="A80" s="5"/>
      <c r="B80" s="5"/>
      <c r="C80" s="5"/>
      <c r="D80" s="326"/>
      <c r="E80" s="326"/>
      <c r="F80" s="39" t="s">
        <v>380</v>
      </c>
      <c r="G80" s="234"/>
      <c r="H80" s="291"/>
      <c r="I80" s="517"/>
      <c r="J80" s="403">
        <f>SUM(J79)</f>
        <v>0</v>
      </c>
      <c r="K80" s="195">
        <f>SUM(K79)</f>
        <v>94.649</v>
      </c>
      <c r="L80" s="403">
        <f>SUM(L79)</f>
        <v>0</v>
      </c>
      <c r="M80" s="345">
        <f>SUM(M79+M70+M69+M68+M67+M66)</f>
        <v>499</v>
      </c>
      <c r="N80" s="182">
        <f>SUM(N79+N70+N69+N68+N67+N66)</f>
        <v>611.3780000000002</v>
      </c>
      <c r="O80" s="654">
        <f>SUM(O79+O70+O69+O68+O67+O66)</f>
        <v>407</v>
      </c>
      <c r="P80" s="56"/>
    </row>
    <row r="81" spans="1:16" ht="3" customHeight="1" thickBot="1">
      <c r="A81" s="5"/>
      <c r="B81" s="5"/>
      <c r="C81" s="5"/>
      <c r="D81" s="326"/>
      <c r="E81" s="326"/>
      <c r="F81" s="4"/>
      <c r="H81" s="4"/>
      <c r="J81" s="81"/>
      <c r="K81" s="163"/>
      <c r="L81" s="82"/>
      <c r="M81" s="306"/>
      <c r="N81" s="165"/>
      <c r="O81" s="306"/>
      <c r="P81" s="56"/>
    </row>
    <row r="82" spans="1:16" ht="13.5" thickBot="1">
      <c r="A82" s="6"/>
      <c r="B82" s="6"/>
      <c r="C82" s="6"/>
      <c r="D82" s="448"/>
      <c r="E82" s="448"/>
      <c r="F82" s="24" t="s">
        <v>51</v>
      </c>
      <c r="G82" s="91"/>
      <c r="H82" s="92"/>
      <c r="I82" s="93" t="e">
        <f>SUM(#REF!+#REF!+I80)</f>
        <v>#REF!</v>
      </c>
      <c r="J82" s="183">
        <f>SUM(J42+J80+J64)</f>
        <v>0</v>
      </c>
      <c r="K82" s="184">
        <f>SUM(K80+K42+K64)</f>
        <v>95.649</v>
      </c>
      <c r="L82" s="183">
        <f>SUM(L42+L80+L64)</f>
        <v>0</v>
      </c>
      <c r="M82" s="301">
        <f>SUM(M80+M42+M33+M64)</f>
        <v>58641</v>
      </c>
      <c r="N82" s="185">
        <f>SUM(N80+N42+N33+N64)</f>
        <v>48847.340000000004</v>
      </c>
      <c r="O82" s="301">
        <f>SUM(O80+O64+O42+O33)</f>
        <v>57545.36</v>
      </c>
      <c r="P82" s="56"/>
    </row>
    <row r="83" spans="1:16" ht="4.5" customHeight="1" thickBot="1">
      <c r="A83" s="6"/>
      <c r="B83" s="5"/>
      <c r="C83" s="5"/>
      <c r="D83" s="326"/>
      <c r="E83" s="326"/>
      <c r="F83" s="14"/>
      <c r="G83" s="4"/>
      <c r="H83" s="4"/>
      <c r="I83" s="4"/>
      <c r="J83" s="169"/>
      <c r="K83" s="165"/>
      <c r="L83" s="82"/>
      <c r="M83" s="81"/>
      <c r="N83" s="163"/>
      <c r="O83" s="293"/>
      <c r="P83" s="56"/>
    </row>
    <row r="84" spans="1:16" ht="13.5" thickBot="1">
      <c r="A84" s="7">
        <v>2</v>
      </c>
      <c r="B84" s="7"/>
      <c r="C84" s="7"/>
      <c r="D84" s="321"/>
      <c r="E84" s="321"/>
      <c r="F84" s="8" t="s">
        <v>52</v>
      </c>
      <c r="H84" s="10"/>
      <c r="J84" s="81"/>
      <c r="K84" s="163"/>
      <c r="L84" s="180"/>
      <c r="M84" s="81"/>
      <c r="N84" s="163"/>
      <c r="O84" s="293"/>
      <c r="P84" s="56"/>
    </row>
    <row r="85" spans="1:16" ht="12.75">
      <c r="A85" s="87">
        <v>38</v>
      </c>
      <c r="B85" s="30">
        <v>5212</v>
      </c>
      <c r="C85" s="30">
        <v>3313</v>
      </c>
      <c r="D85" s="166"/>
      <c r="E85" s="166"/>
      <c r="F85" s="70" t="s">
        <v>101</v>
      </c>
      <c r="G85" s="11"/>
      <c r="H85" s="9"/>
      <c r="I85" s="25"/>
      <c r="J85" s="169"/>
      <c r="K85" s="165"/>
      <c r="L85" s="82"/>
      <c r="M85" s="473">
        <v>2216</v>
      </c>
      <c r="N85" s="173">
        <v>2215.315</v>
      </c>
      <c r="O85" s="473">
        <v>2000</v>
      </c>
      <c r="P85" s="56"/>
    </row>
    <row r="86" spans="1:15" ht="2.25" customHeight="1">
      <c r="A86" s="87"/>
      <c r="B86" s="87"/>
      <c r="C86" s="87"/>
      <c r="D86" s="225"/>
      <c r="E86" s="225"/>
      <c r="F86" s="70"/>
      <c r="G86" s="11"/>
      <c r="H86" s="9"/>
      <c r="I86" s="25"/>
      <c r="J86" s="169"/>
      <c r="K86" s="165"/>
      <c r="L86" s="82"/>
      <c r="M86" s="295"/>
      <c r="N86" s="173"/>
      <c r="O86" s="473"/>
    </row>
    <row r="87" spans="1:15" ht="12.75">
      <c r="A87" s="87">
        <v>39</v>
      </c>
      <c r="B87" s="30">
        <v>5221</v>
      </c>
      <c r="C87" s="26">
        <v>3311</v>
      </c>
      <c r="D87" s="166"/>
      <c r="E87" s="166"/>
      <c r="F87" s="148" t="s">
        <v>431</v>
      </c>
      <c r="G87" s="11"/>
      <c r="H87" s="9"/>
      <c r="I87" s="116"/>
      <c r="J87" s="380"/>
      <c r="K87" s="165"/>
      <c r="L87" s="338"/>
      <c r="M87" s="473">
        <v>7004</v>
      </c>
      <c r="N87" s="175">
        <v>7003.983</v>
      </c>
      <c r="O87" s="473">
        <v>7073</v>
      </c>
    </row>
    <row r="88" spans="1:15" ht="2.25" customHeight="1">
      <c r="A88" s="87"/>
      <c r="B88" s="30"/>
      <c r="C88" s="26"/>
      <c r="D88" s="166"/>
      <c r="E88" s="166"/>
      <c r="F88" s="148"/>
      <c r="G88" s="11"/>
      <c r="H88" s="9"/>
      <c r="I88" s="116"/>
      <c r="J88" s="169"/>
      <c r="K88" s="165"/>
      <c r="L88" s="82"/>
      <c r="M88" s="295"/>
      <c r="N88" s="175"/>
      <c r="O88" s="473"/>
    </row>
    <row r="89" spans="1:15" ht="12.75">
      <c r="A89" s="87">
        <v>40</v>
      </c>
      <c r="B89" s="26">
        <v>5331</v>
      </c>
      <c r="C89" s="26">
        <v>3314</v>
      </c>
      <c r="D89" s="166"/>
      <c r="E89" s="166"/>
      <c r="F89" s="147" t="s">
        <v>777</v>
      </c>
      <c r="G89" s="255"/>
      <c r="H89" s="356"/>
      <c r="I89" s="357"/>
      <c r="J89" s="178"/>
      <c r="K89" s="483"/>
      <c r="L89" s="483"/>
      <c r="M89" s="473">
        <v>4457</v>
      </c>
      <c r="N89" s="175">
        <v>3689</v>
      </c>
      <c r="O89" s="473">
        <v>4457</v>
      </c>
    </row>
    <row r="90" spans="1:15" ht="12.75">
      <c r="A90" s="87">
        <v>40</v>
      </c>
      <c r="B90" s="26">
        <v>4122</v>
      </c>
      <c r="C90" s="26"/>
      <c r="D90" s="166"/>
      <c r="E90" s="166">
        <v>744</v>
      </c>
      <c r="F90" s="147" t="s">
        <v>141</v>
      </c>
      <c r="G90" s="255"/>
      <c r="H90" s="256"/>
      <c r="I90" s="357"/>
      <c r="J90" s="101">
        <v>944</v>
      </c>
      <c r="K90" s="175">
        <v>944</v>
      </c>
      <c r="L90" s="304">
        <v>0</v>
      </c>
      <c r="M90" s="607"/>
      <c r="N90" s="192"/>
      <c r="O90" s="607"/>
    </row>
    <row r="91" spans="1:15" ht="12.75">
      <c r="A91" s="87">
        <v>40</v>
      </c>
      <c r="B91" s="26">
        <v>5331</v>
      </c>
      <c r="C91" s="26">
        <v>3314</v>
      </c>
      <c r="D91" s="166"/>
      <c r="E91" s="166">
        <v>744</v>
      </c>
      <c r="F91" s="147" t="s">
        <v>162</v>
      </c>
      <c r="G91" s="255"/>
      <c r="H91" s="256"/>
      <c r="I91" s="357"/>
      <c r="J91" s="83"/>
      <c r="K91" s="192"/>
      <c r="L91" s="307"/>
      <c r="M91" s="473">
        <v>944</v>
      </c>
      <c r="N91" s="175">
        <v>944</v>
      </c>
      <c r="O91" s="473">
        <v>0</v>
      </c>
    </row>
    <row r="92" spans="1:15" ht="12.75">
      <c r="A92" s="87">
        <v>40</v>
      </c>
      <c r="B92" s="26">
        <v>4116</v>
      </c>
      <c r="C92" s="26"/>
      <c r="D92" s="166"/>
      <c r="E92" s="166">
        <v>34001</v>
      </c>
      <c r="F92" s="147" t="s">
        <v>115</v>
      </c>
      <c r="G92" s="255"/>
      <c r="H92" s="256"/>
      <c r="I92" s="357"/>
      <c r="J92" s="101">
        <v>30</v>
      </c>
      <c r="K92" s="175">
        <v>30</v>
      </c>
      <c r="L92" s="304">
        <v>0</v>
      </c>
      <c r="M92" s="607"/>
      <c r="N92" s="192"/>
      <c r="O92" s="607"/>
    </row>
    <row r="93" spans="1:15" ht="12.75">
      <c r="A93" s="87">
        <v>40</v>
      </c>
      <c r="B93" s="26">
        <v>5331</v>
      </c>
      <c r="C93" s="26">
        <v>3314</v>
      </c>
      <c r="D93" s="166"/>
      <c r="E93" s="166">
        <v>34001</v>
      </c>
      <c r="F93" s="147" t="s">
        <v>116</v>
      </c>
      <c r="G93" s="255"/>
      <c r="H93" s="256"/>
      <c r="I93" s="357"/>
      <c r="J93" s="83"/>
      <c r="K93" s="192"/>
      <c r="L93" s="307"/>
      <c r="M93" s="473">
        <v>30</v>
      </c>
      <c r="N93" s="175">
        <v>30</v>
      </c>
      <c r="O93" s="473">
        <v>0</v>
      </c>
    </row>
    <row r="94" spans="1:15" ht="12.75">
      <c r="A94" s="87">
        <v>40</v>
      </c>
      <c r="B94" s="26">
        <v>4116</v>
      </c>
      <c r="C94" s="26"/>
      <c r="D94" s="166"/>
      <c r="E94" s="166">
        <v>34070</v>
      </c>
      <c r="F94" s="147" t="s">
        <v>229</v>
      </c>
      <c r="G94" s="255"/>
      <c r="H94" s="256"/>
      <c r="I94" s="357"/>
      <c r="J94" s="101">
        <v>13</v>
      </c>
      <c r="K94" s="175">
        <v>13</v>
      </c>
      <c r="L94" s="304">
        <v>0</v>
      </c>
      <c r="M94" s="607"/>
      <c r="N94" s="192"/>
      <c r="O94" s="607"/>
    </row>
    <row r="95" spans="1:15" ht="12.75" customHeight="1">
      <c r="A95" s="87">
        <v>40</v>
      </c>
      <c r="B95" s="30">
        <v>5331</v>
      </c>
      <c r="C95" s="30">
        <v>3314</v>
      </c>
      <c r="D95" s="166"/>
      <c r="E95" s="166">
        <v>34070</v>
      </c>
      <c r="F95" s="147" t="s">
        <v>729</v>
      </c>
      <c r="G95" s="11"/>
      <c r="H95" s="9"/>
      <c r="I95" s="99"/>
      <c r="J95" s="83"/>
      <c r="K95" s="192"/>
      <c r="L95" s="200"/>
      <c r="M95" s="295">
        <v>13</v>
      </c>
      <c r="N95" s="175">
        <v>13</v>
      </c>
      <c r="O95" s="473">
        <v>0</v>
      </c>
    </row>
    <row r="96" spans="1:15" ht="1.5" customHeight="1">
      <c r="A96" s="87"/>
      <c r="B96" s="30"/>
      <c r="C96" s="30"/>
      <c r="D96" s="166"/>
      <c r="E96" s="166"/>
      <c r="F96" s="70"/>
      <c r="G96" s="11"/>
      <c r="H96" s="9"/>
      <c r="I96" s="99"/>
      <c r="J96" s="83"/>
      <c r="K96" s="192"/>
      <c r="L96" s="200"/>
      <c r="M96" s="309"/>
      <c r="N96" s="350"/>
      <c r="O96" s="656"/>
    </row>
    <row r="97" spans="1:15" ht="12.75">
      <c r="A97" s="26">
        <v>41</v>
      </c>
      <c r="B97" s="396">
        <v>2229</v>
      </c>
      <c r="C97" s="30">
        <v>6409</v>
      </c>
      <c r="D97" s="166"/>
      <c r="E97" s="166"/>
      <c r="F97" s="149" t="s">
        <v>1109</v>
      </c>
      <c r="G97" s="70"/>
      <c r="H97" s="9"/>
      <c r="I97" s="25"/>
      <c r="J97" s="149">
        <v>47</v>
      </c>
      <c r="K97" s="171">
        <v>47.163</v>
      </c>
      <c r="L97" s="294">
        <v>0</v>
      </c>
      <c r="M97" s="302"/>
      <c r="N97" s="165"/>
      <c r="O97" s="434"/>
    </row>
    <row r="98" spans="1:15" ht="12.75">
      <c r="A98" s="26">
        <v>41</v>
      </c>
      <c r="B98" s="724">
        <v>5901</v>
      </c>
      <c r="C98" s="26">
        <v>3319</v>
      </c>
      <c r="D98" s="166"/>
      <c r="E98" s="166"/>
      <c r="F98" s="149" t="s">
        <v>235</v>
      </c>
      <c r="G98" s="268"/>
      <c r="H98" s="682"/>
      <c r="I98" s="725"/>
      <c r="J98" s="169"/>
      <c r="K98" s="165"/>
      <c r="L98" s="82"/>
      <c r="M98" s="294">
        <v>0</v>
      </c>
      <c r="N98" s="171">
        <v>0</v>
      </c>
      <c r="O98" s="294">
        <v>1560</v>
      </c>
    </row>
    <row r="99" spans="1:15" ht="12.75">
      <c r="A99" s="26">
        <v>41</v>
      </c>
      <c r="B99" s="396">
        <v>5212</v>
      </c>
      <c r="C99" s="30">
        <v>3312</v>
      </c>
      <c r="D99" s="166"/>
      <c r="E99" s="166"/>
      <c r="F99" s="62" t="s">
        <v>146</v>
      </c>
      <c r="G99" s="70"/>
      <c r="H99" s="9"/>
      <c r="I99" s="25"/>
      <c r="J99" s="169"/>
      <c r="K99" s="165"/>
      <c r="L99" s="82"/>
      <c r="M99" s="294">
        <v>50</v>
      </c>
      <c r="N99" s="171">
        <v>50</v>
      </c>
      <c r="O99" s="316">
        <v>0</v>
      </c>
    </row>
    <row r="100" spans="1:15" ht="12.75">
      <c r="A100" s="26">
        <v>41</v>
      </c>
      <c r="B100" s="396">
        <v>5212</v>
      </c>
      <c r="C100" s="30">
        <v>3317</v>
      </c>
      <c r="D100" s="166"/>
      <c r="E100" s="166"/>
      <c r="F100" s="62" t="s">
        <v>147</v>
      </c>
      <c r="G100" s="70"/>
      <c r="H100" s="9"/>
      <c r="I100" s="25"/>
      <c r="J100" s="169"/>
      <c r="K100" s="165"/>
      <c r="L100" s="82"/>
      <c r="M100" s="294">
        <v>230</v>
      </c>
      <c r="N100" s="171">
        <v>230</v>
      </c>
      <c r="O100" s="316">
        <v>0</v>
      </c>
    </row>
    <row r="101" spans="1:15" ht="12.75">
      <c r="A101" s="26">
        <v>41</v>
      </c>
      <c r="B101" s="396">
        <v>5213</v>
      </c>
      <c r="C101" s="30">
        <v>3312</v>
      </c>
      <c r="D101" s="166"/>
      <c r="E101" s="166"/>
      <c r="F101" s="62" t="s">
        <v>1110</v>
      </c>
      <c r="G101" s="70"/>
      <c r="H101" s="9"/>
      <c r="I101" s="25"/>
      <c r="J101" s="169"/>
      <c r="K101" s="165"/>
      <c r="L101" s="82"/>
      <c r="M101" s="294">
        <v>15</v>
      </c>
      <c r="N101" s="171">
        <v>0</v>
      </c>
      <c r="O101" s="316">
        <v>0</v>
      </c>
    </row>
    <row r="102" spans="1:15" ht="12.75">
      <c r="A102" s="26">
        <v>41</v>
      </c>
      <c r="B102" s="396">
        <v>5221</v>
      </c>
      <c r="C102" s="30">
        <v>3312</v>
      </c>
      <c r="D102" s="166"/>
      <c r="E102" s="166"/>
      <c r="F102" s="62" t="s">
        <v>148</v>
      </c>
      <c r="G102" s="70"/>
      <c r="H102" s="9"/>
      <c r="I102" s="25"/>
      <c r="J102" s="169"/>
      <c r="K102" s="165"/>
      <c r="L102" s="82"/>
      <c r="M102" s="294">
        <v>55</v>
      </c>
      <c r="N102" s="171">
        <v>55</v>
      </c>
      <c r="O102" s="316">
        <v>0</v>
      </c>
    </row>
    <row r="103" spans="1:15" ht="12.75">
      <c r="A103" s="26">
        <v>41</v>
      </c>
      <c r="B103" s="396">
        <v>5221</v>
      </c>
      <c r="C103" s="30">
        <v>3313</v>
      </c>
      <c r="D103" s="166"/>
      <c r="E103" s="166"/>
      <c r="F103" s="62" t="s">
        <v>149</v>
      </c>
      <c r="G103" s="70"/>
      <c r="H103" s="9"/>
      <c r="I103" s="25"/>
      <c r="J103" s="169"/>
      <c r="K103" s="165"/>
      <c r="L103" s="82"/>
      <c r="M103" s="294">
        <v>15</v>
      </c>
      <c r="N103" s="171">
        <v>15</v>
      </c>
      <c r="O103" s="316">
        <v>0</v>
      </c>
    </row>
    <row r="104" spans="1:15" ht="12.75">
      <c r="A104" s="26">
        <v>41</v>
      </c>
      <c r="B104" s="396">
        <v>5221</v>
      </c>
      <c r="C104" s="30">
        <v>3317</v>
      </c>
      <c r="D104" s="166"/>
      <c r="E104" s="166"/>
      <c r="F104" s="62" t="s">
        <v>150</v>
      </c>
      <c r="G104" s="70"/>
      <c r="H104" s="9"/>
      <c r="I104" s="25"/>
      <c r="J104" s="169"/>
      <c r="K104" s="165"/>
      <c r="L104" s="82"/>
      <c r="M104" s="294">
        <v>440</v>
      </c>
      <c r="N104" s="171">
        <v>440</v>
      </c>
      <c r="O104" s="316">
        <v>0</v>
      </c>
    </row>
    <row r="105" spans="1:15" ht="12.75">
      <c r="A105" s="26">
        <v>41</v>
      </c>
      <c r="B105" s="396">
        <v>5221</v>
      </c>
      <c r="C105" s="30">
        <v>3319</v>
      </c>
      <c r="D105" s="166"/>
      <c r="E105" s="166"/>
      <c r="F105" s="62" t="s">
        <v>151</v>
      </c>
      <c r="G105" s="70"/>
      <c r="H105" s="9"/>
      <c r="I105" s="25"/>
      <c r="J105" s="169"/>
      <c r="K105" s="165"/>
      <c r="L105" s="82"/>
      <c r="M105" s="294">
        <v>15</v>
      </c>
      <c r="N105" s="171">
        <v>15</v>
      </c>
      <c r="O105" s="316">
        <v>0</v>
      </c>
    </row>
    <row r="106" spans="1:15" ht="12.75">
      <c r="A106" s="26">
        <v>41</v>
      </c>
      <c r="B106" s="396">
        <v>5222</v>
      </c>
      <c r="C106" s="30">
        <v>3311</v>
      </c>
      <c r="D106" s="166"/>
      <c r="E106" s="166"/>
      <c r="F106" s="62" t="s">
        <v>152</v>
      </c>
      <c r="G106" s="70"/>
      <c r="H106" s="9"/>
      <c r="I106" s="25"/>
      <c r="J106" s="169"/>
      <c r="K106" s="165"/>
      <c r="L106" s="82"/>
      <c r="M106" s="294">
        <v>60</v>
      </c>
      <c r="N106" s="171">
        <v>60</v>
      </c>
      <c r="O106" s="316">
        <v>0</v>
      </c>
    </row>
    <row r="107" spans="1:15" ht="12.75">
      <c r="A107" s="26">
        <v>41</v>
      </c>
      <c r="B107" s="396">
        <v>5222</v>
      </c>
      <c r="C107" s="30">
        <v>3312</v>
      </c>
      <c r="D107" s="166"/>
      <c r="E107" s="166"/>
      <c r="F107" s="62" t="s">
        <v>153</v>
      </c>
      <c r="G107" s="70"/>
      <c r="H107" s="9"/>
      <c r="I107" s="25"/>
      <c r="J107" s="169"/>
      <c r="K107" s="165"/>
      <c r="L107" s="82"/>
      <c r="M107" s="294">
        <v>506</v>
      </c>
      <c r="N107" s="171">
        <v>506</v>
      </c>
      <c r="O107" s="316">
        <v>0</v>
      </c>
    </row>
    <row r="108" spans="1:15" ht="12.75">
      <c r="A108" s="26">
        <v>41</v>
      </c>
      <c r="B108" s="396">
        <v>5222</v>
      </c>
      <c r="C108" s="30">
        <v>3313</v>
      </c>
      <c r="D108" s="166"/>
      <c r="E108" s="166"/>
      <c r="F108" s="62" t="s">
        <v>1111</v>
      </c>
      <c r="G108" s="70"/>
      <c r="H108" s="9"/>
      <c r="I108" s="25"/>
      <c r="J108" s="169"/>
      <c r="K108" s="165"/>
      <c r="L108" s="82"/>
      <c r="M108" s="294">
        <v>30</v>
      </c>
      <c r="N108" s="171">
        <v>0</v>
      </c>
      <c r="O108" s="316">
        <v>0</v>
      </c>
    </row>
    <row r="109" spans="1:15" ht="12.75">
      <c r="A109" s="26">
        <v>41</v>
      </c>
      <c r="B109" s="396">
        <v>5222</v>
      </c>
      <c r="C109" s="30">
        <v>3319</v>
      </c>
      <c r="D109" s="166"/>
      <c r="E109" s="166"/>
      <c r="F109" s="62" t="s">
        <v>154</v>
      </c>
      <c r="G109" s="70"/>
      <c r="H109" s="9"/>
      <c r="I109" s="25"/>
      <c r="J109" s="169"/>
      <c r="K109" s="165"/>
      <c r="L109" s="82"/>
      <c r="M109" s="294">
        <v>118</v>
      </c>
      <c r="N109" s="171">
        <v>118</v>
      </c>
      <c r="O109" s="316">
        <v>0</v>
      </c>
    </row>
    <row r="110" spans="1:15" ht="12.75">
      <c r="A110" s="26">
        <v>41</v>
      </c>
      <c r="B110" s="396">
        <v>5229</v>
      </c>
      <c r="C110" s="30">
        <v>3312</v>
      </c>
      <c r="D110" s="166"/>
      <c r="E110" s="166"/>
      <c r="F110" s="62" t="s">
        <v>155</v>
      </c>
      <c r="G110" s="70"/>
      <c r="H110" s="9"/>
      <c r="I110" s="25"/>
      <c r="J110" s="169"/>
      <c r="K110" s="165"/>
      <c r="L110" s="82"/>
      <c r="M110" s="294">
        <v>325</v>
      </c>
      <c r="N110" s="171">
        <v>325</v>
      </c>
      <c r="O110" s="316">
        <v>0</v>
      </c>
    </row>
    <row r="111" spans="1:15" ht="12.75">
      <c r="A111" s="26">
        <v>41</v>
      </c>
      <c r="B111" s="396">
        <v>5229</v>
      </c>
      <c r="C111" s="30">
        <v>3319</v>
      </c>
      <c r="D111" s="166"/>
      <c r="E111" s="166"/>
      <c r="F111" s="62" t="s">
        <v>156</v>
      </c>
      <c r="G111" s="70"/>
      <c r="H111" s="9"/>
      <c r="I111" s="25"/>
      <c r="J111" s="169"/>
      <c r="K111" s="165"/>
      <c r="L111" s="82"/>
      <c r="M111" s="294">
        <v>25</v>
      </c>
      <c r="N111" s="171">
        <v>25</v>
      </c>
      <c r="O111" s="316">
        <v>0</v>
      </c>
    </row>
    <row r="112" spans="1:15" ht="12.75">
      <c r="A112" s="26">
        <v>41</v>
      </c>
      <c r="B112" s="396">
        <v>5333</v>
      </c>
      <c r="C112" s="30">
        <v>3312</v>
      </c>
      <c r="D112" s="166"/>
      <c r="E112" s="166"/>
      <c r="F112" s="62" t="s">
        <v>939</v>
      </c>
      <c r="G112" s="70"/>
      <c r="H112" s="9"/>
      <c r="I112" s="25"/>
      <c r="J112" s="169"/>
      <c r="K112" s="165"/>
      <c r="L112" s="82"/>
      <c r="M112" s="294">
        <v>25</v>
      </c>
      <c r="N112" s="171">
        <v>25</v>
      </c>
      <c r="O112" s="316">
        <v>0</v>
      </c>
    </row>
    <row r="113" spans="1:15" ht="12.75">
      <c r="A113" s="26">
        <v>41</v>
      </c>
      <c r="B113" s="396">
        <v>5333</v>
      </c>
      <c r="C113" s="30">
        <v>3319</v>
      </c>
      <c r="D113" s="166"/>
      <c r="E113" s="166"/>
      <c r="F113" s="62" t="s">
        <v>940</v>
      </c>
      <c r="G113" s="70"/>
      <c r="H113" s="9"/>
      <c r="I113" s="25"/>
      <c r="J113" s="169"/>
      <c r="K113" s="165"/>
      <c r="L113" s="82"/>
      <c r="M113" s="294">
        <v>20</v>
      </c>
      <c r="N113" s="171">
        <v>20</v>
      </c>
      <c r="O113" s="316">
        <v>0</v>
      </c>
    </row>
    <row r="114" spans="1:15" ht="12.75">
      <c r="A114" s="26">
        <v>41</v>
      </c>
      <c r="B114" s="396">
        <v>5339</v>
      </c>
      <c r="C114" s="30">
        <v>3312</v>
      </c>
      <c r="D114" s="166"/>
      <c r="E114" s="166"/>
      <c r="F114" s="62" t="s">
        <v>157</v>
      </c>
      <c r="G114" s="70"/>
      <c r="H114" s="9"/>
      <c r="I114" s="25"/>
      <c r="J114" s="169"/>
      <c r="K114" s="165"/>
      <c r="L114" s="82"/>
      <c r="M114" s="294">
        <v>25</v>
      </c>
      <c r="N114" s="171">
        <v>25</v>
      </c>
      <c r="O114" s="316">
        <v>0</v>
      </c>
    </row>
    <row r="115" spans="1:15" ht="12.75">
      <c r="A115" s="26">
        <v>41</v>
      </c>
      <c r="B115" s="396">
        <v>5339</v>
      </c>
      <c r="C115" s="30">
        <v>3319</v>
      </c>
      <c r="D115" s="166"/>
      <c r="E115" s="166"/>
      <c r="F115" s="62" t="s">
        <v>158</v>
      </c>
      <c r="G115" s="70"/>
      <c r="H115" s="9"/>
      <c r="I115" s="25"/>
      <c r="J115" s="169"/>
      <c r="K115" s="165"/>
      <c r="L115" s="82"/>
      <c r="M115" s="294">
        <v>30</v>
      </c>
      <c r="N115" s="171">
        <v>30</v>
      </c>
      <c r="O115" s="316">
        <v>0</v>
      </c>
    </row>
    <row r="116" spans="1:15" ht="12.75">
      <c r="A116" s="87">
        <v>41</v>
      </c>
      <c r="B116" s="396"/>
      <c r="C116" s="30"/>
      <c r="D116" s="166"/>
      <c r="E116" s="166"/>
      <c r="F116" s="147" t="s">
        <v>1108</v>
      </c>
      <c r="G116" s="70"/>
      <c r="H116" s="9"/>
      <c r="I116" s="25"/>
      <c r="J116" s="147">
        <f aca="true" t="shared" si="0" ref="J116:O116">SUM(J97:J115)</f>
        <v>47</v>
      </c>
      <c r="K116" s="173">
        <f t="shared" si="0"/>
        <v>47.163</v>
      </c>
      <c r="L116" s="295">
        <f t="shared" si="0"/>
        <v>0</v>
      </c>
      <c r="M116" s="296">
        <f t="shared" si="0"/>
        <v>1984</v>
      </c>
      <c r="N116" s="173">
        <f t="shared" si="0"/>
        <v>1939</v>
      </c>
      <c r="O116" s="296">
        <f t="shared" si="0"/>
        <v>1560</v>
      </c>
    </row>
    <row r="117" spans="1:15" ht="3" customHeight="1">
      <c r="A117" s="87"/>
      <c r="B117" s="250"/>
      <c r="C117" s="250"/>
      <c r="D117" s="166"/>
      <c r="E117" s="166"/>
      <c r="F117" s="147"/>
      <c r="G117" s="70"/>
      <c r="H117" s="9"/>
      <c r="I117" s="25"/>
      <c r="J117" s="147"/>
      <c r="K117" s="173"/>
      <c r="L117" s="172"/>
      <c r="M117" s="172"/>
      <c r="N117" s="173"/>
      <c r="O117" s="172"/>
    </row>
    <row r="118" spans="1:18" ht="12.75">
      <c r="A118" s="127">
        <v>42</v>
      </c>
      <c r="B118" s="127">
        <v>2111</v>
      </c>
      <c r="C118" s="127">
        <v>3319</v>
      </c>
      <c r="D118" s="277"/>
      <c r="E118" s="277"/>
      <c r="F118" s="62" t="s">
        <v>670</v>
      </c>
      <c r="G118" s="214"/>
      <c r="H118" s="86"/>
      <c r="I118" s="123"/>
      <c r="J118" s="294">
        <v>40</v>
      </c>
      <c r="K118" s="171">
        <v>40</v>
      </c>
      <c r="L118" s="294">
        <v>40</v>
      </c>
      <c r="M118" s="434"/>
      <c r="N118" s="179"/>
      <c r="O118" s="434"/>
      <c r="P118" s="387"/>
      <c r="Q118" s="387"/>
      <c r="R118" s="387"/>
    </row>
    <row r="119" spans="1:18" ht="12.75" customHeight="1">
      <c r="A119" s="127">
        <v>42</v>
      </c>
      <c r="B119" s="32">
        <v>2111</v>
      </c>
      <c r="C119" s="32">
        <v>3319</v>
      </c>
      <c r="D119" s="277"/>
      <c r="E119" s="277"/>
      <c r="F119" s="67" t="s">
        <v>818</v>
      </c>
      <c r="G119" s="214"/>
      <c r="H119" s="86"/>
      <c r="I119" s="123"/>
      <c r="J119" s="294">
        <v>41</v>
      </c>
      <c r="K119" s="171">
        <v>3.9</v>
      </c>
      <c r="L119" s="294">
        <v>50</v>
      </c>
      <c r="M119" s="484"/>
      <c r="N119" s="485"/>
      <c r="O119" s="566"/>
      <c r="P119" s="387"/>
      <c r="Q119" s="387"/>
      <c r="R119" s="387"/>
    </row>
    <row r="120" spans="1:18" ht="12.75">
      <c r="A120" s="26">
        <v>42</v>
      </c>
      <c r="B120" s="30">
        <v>5221</v>
      </c>
      <c r="C120" s="30">
        <v>3319</v>
      </c>
      <c r="D120" s="166"/>
      <c r="E120" s="166"/>
      <c r="F120" s="103" t="s">
        <v>888</v>
      </c>
      <c r="G120" s="11"/>
      <c r="H120" s="9"/>
      <c r="I120" s="25"/>
      <c r="J120" s="169"/>
      <c r="K120" s="165"/>
      <c r="L120" s="82"/>
      <c r="M120" s="316">
        <v>139</v>
      </c>
      <c r="N120" s="207">
        <v>139</v>
      </c>
      <c r="O120" s="316">
        <v>90</v>
      </c>
      <c r="P120" s="387"/>
      <c r="Q120" s="387"/>
      <c r="R120" s="387"/>
    </row>
    <row r="121" spans="1:15" ht="12.75">
      <c r="A121" s="127">
        <v>42</v>
      </c>
      <c r="B121" s="127">
        <v>5169</v>
      </c>
      <c r="C121" s="127">
        <v>3319</v>
      </c>
      <c r="D121" s="277"/>
      <c r="E121" s="277"/>
      <c r="F121" s="62" t="s">
        <v>1140</v>
      </c>
      <c r="G121" s="214"/>
      <c r="H121" s="86"/>
      <c r="I121" s="123"/>
      <c r="J121" s="169"/>
      <c r="K121" s="165"/>
      <c r="L121" s="82"/>
      <c r="M121" s="316">
        <v>40</v>
      </c>
      <c r="N121" s="174">
        <v>40.4</v>
      </c>
      <c r="O121" s="316">
        <v>90</v>
      </c>
    </row>
    <row r="122" spans="1:15" ht="12.75">
      <c r="A122" s="87">
        <v>42</v>
      </c>
      <c r="B122" s="30"/>
      <c r="C122" s="30"/>
      <c r="D122" s="166"/>
      <c r="E122" s="166"/>
      <c r="F122" s="147" t="s">
        <v>814</v>
      </c>
      <c r="G122" s="11"/>
      <c r="H122" s="113"/>
      <c r="I122" s="65"/>
      <c r="J122" s="295">
        <f>SUM(J118:J121)</f>
        <v>81</v>
      </c>
      <c r="K122" s="173">
        <f>SUM(K118:K121)</f>
        <v>43.9</v>
      </c>
      <c r="L122" s="295">
        <f>SUM(L118:L121)</f>
        <v>90</v>
      </c>
      <c r="M122" s="295">
        <f>SUM(M120:M121)</f>
        <v>179</v>
      </c>
      <c r="N122" s="173">
        <f>SUM(N120:N121)</f>
        <v>179.4</v>
      </c>
      <c r="O122" s="473">
        <f>SUM(O120:O121)</f>
        <v>180</v>
      </c>
    </row>
    <row r="123" spans="1:15" ht="2.25" customHeight="1">
      <c r="A123" s="87"/>
      <c r="B123" s="30"/>
      <c r="C123" s="30"/>
      <c r="D123" s="166"/>
      <c r="E123" s="166"/>
      <c r="F123" s="65"/>
      <c r="G123" s="30"/>
      <c r="H123" s="112"/>
      <c r="J123" s="294"/>
      <c r="K123" s="173"/>
      <c r="L123" s="295"/>
      <c r="M123" s="294"/>
      <c r="N123" s="171"/>
      <c r="O123" s="294"/>
    </row>
    <row r="124" spans="1:15" ht="12.75">
      <c r="A124" s="26">
        <v>52</v>
      </c>
      <c r="B124" s="30">
        <v>2111</v>
      </c>
      <c r="C124" s="30">
        <v>3319</v>
      </c>
      <c r="D124" s="166"/>
      <c r="E124" s="166"/>
      <c r="F124" s="67" t="s">
        <v>818</v>
      </c>
      <c r="G124" s="250"/>
      <c r="H124" s="258"/>
      <c r="I124" s="233"/>
      <c r="J124" s="294">
        <v>521</v>
      </c>
      <c r="K124" s="171">
        <v>520.8</v>
      </c>
      <c r="L124" s="294">
        <v>230</v>
      </c>
      <c r="M124" s="302"/>
      <c r="N124" s="163"/>
      <c r="O124" s="302"/>
    </row>
    <row r="125" spans="1:15" ht="12.75">
      <c r="A125" s="26">
        <v>52</v>
      </c>
      <c r="B125" s="30">
        <v>2111</v>
      </c>
      <c r="C125" s="30">
        <v>3319</v>
      </c>
      <c r="D125" s="166"/>
      <c r="E125" s="166"/>
      <c r="F125" s="67" t="s">
        <v>670</v>
      </c>
      <c r="G125" s="250"/>
      <c r="H125" s="258"/>
      <c r="I125" s="233"/>
      <c r="J125" s="294">
        <v>565</v>
      </c>
      <c r="K125" s="171">
        <v>565</v>
      </c>
      <c r="L125" s="294">
        <v>445</v>
      </c>
      <c r="M125" s="302"/>
      <c r="N125" s="163"/>
      <c r="O125" s="302"/>
    </row>
    <row r="126" spans="1:15" ht="12.75">
      <c r="A126" s="26">
        <v>52</v>
      </c>
      <c r="B126" s="30">
        <v>2131</v>
      </c>
      <c r="C126" s="30">
        <v>3319</v>
      </c>
      <c r="D126" s="166"/>
      <c r="E126" s="166"/>
      <c r="F126" s="254" t="s">
        <v>816</v>
      </c>
      <c r="G126" s="259"/>
      <c r="H126" s="260"/>
      <c r="I126" s="261"/>
      <c r="J126" s="294">
        <v>358</v>
      </c>
      <c r="K126" s="171">
        <v>355.6</v>
      </c>
      <c r="L126" s="294">
        <v>350</v>
      </c>
      <c r="M126" s="310"/>
      <c r="N126" s="383"/>
      <c r="O126" s="302"/>
    </row>
    <row r="127" spans="1:15" ht="12.75">
      <c r="A127" s="26">
        <v>52</v>
      </c>
      <c r="B127" s="30">
        <v>5221</v>
      </c>
      <c r="C127" s="30">
        <v>3319</v>
      </c>
      <c r="D127" s="166"/>
      <c r="E127" s="166"/>
      <c r="F127" s="103" t="s">
        <v>896</v>
      </c>
      <c r="G127" s="259"/>
      <c r="H127" s="260"/>
      <c r="I127" s="261"/>
      <c r="J127" s="272"/>
      <c r="K127" s="165"/>
      <c r="L127" s="82"/>
      <c r="M127" s="294">
        <v>1470</v>
      </c>
      <c r="N127" s="171">
        <v>1470</v>
      </c>
      <c r="O127" s="294">
        <v>350</v>
      </c>
    </row>
    <row r="128" spans="1:15" ht="12.75">
      <c r="A128" s="26">
        <v>52</v>
      </c>
      <c r="B128" s="30">
        <v>5154</v>
      </c>
      <c r="C128" s="30">
        <v>3319</v>
      </c>
      <c r="D128" s="166"/>
      <c r="E128" s="166"/>
      <c r="F128" s="103" t="s">
        <v>1066</v>
      </c>
      <c r="G128" s="259"/>
      <c r="H128" s="260"/>
      <c r="I128" s="261"/>
      <c r="J128" s="272"/>
      <c r="K128" s="165"/>
      <c r="L128" s="82"/>
      <c r="M128" s="294">
        <v>8</v>
      </c>
      <c r="N128" s="171">
        <v>7.454</v>
      </c>
      <c r="O128" s="294">
        <v>10</v>
      </c>
    </row>
    <row r="129" spans="1:15" ht="12.75">
      <c r="A129" s="26">
        <v>52</v>
      </c>
      <c r="B129" s="30">
        <v>5164</v>
      </c>
      <c r="C129" s="30">
        <v>3319</v>
      </c>
      <c r="D129" s="166"/>
      <c r="E129" s="166"/>
      <c r="F129" s="254" t="s">
        <v>1077</v>
      </c>
      <c r="G129" s="259"/>
      <c r="H129" s="260"/>
      <c r="I129" s="261"/>
      <c r="J129" s="82"/>
      <c r="K129" s="165"/>
      <c r="L129" s="82"/>
      <c r="M129" s="294">
        <v>50</v>
      </c>
      <c r="N129" s="171">
        <v>50</v>
      </c>
      <c r="O129" s="294">
        <v>50</v>
      </c>
    </row>
    <row r="130" spans="1:15" ht="12.75">
      <c r="A130" s="26">
        <v>52</v>
      </c>
      <c r="B130" s="30">
        <v>5169</v>
      </c>
      <c r="C130" s="30">
        <v>3319</v>
      </c>
      <c r="D130" s="166"/>
      <c r="E130" s="166"/>
      <c r="F130" s="254" t="s">
        <v>1140</v>
      </c>
      <c r="G130" s="259"/>
      <c r="H130" s="260"/>
      <c r="I130" s="261"/>
      <c r="J130" s="82"/>
      <c r="K130" s="165"/>
      <c r="L130" s="82"/>
      <c r="M130" s="294">
        <v>497</v>
      </c>
      <c r="N130" s="171">
        <v>469.978</v>
      </c>
      <c r="O130" s="294">
        <v>445</v>
      </c>
    </row>
    <row r="131" spans="1:15" ht="12.75">
      <c r="A131" s="127">
        <v>52</v>
      </c>
      <c r="B131" s="32">
        <v>5169</v>
      </c>
      <c r="C131" s="32">
        <v>3319</v>
      </c>
      <c r="D131" s="277"/>
      <c r="E131" s="277"/>
      <c r="F131" s="541" t="s">
        <v>344</v>
      </c>
      <c r="G131" s="547"/>
      <c r="H131" s="591"/>
      <c r="I131" s="261"/>
      <c r="J131" s="82"/>
      <c r="K131" s="165"/>
      <c r="L131" s="82"/>
      <c r="M131" s="305">
        <v>40</v>
      </c>
      <c r="N131" s="199">
        <v>27.18</v>
      </c>
      <c r="O131" s="294">
        <v>230</v>
      </c>
    </row>
    <row r="132" spans="1:15" ht="12.75">
      <c r="A132" s="87">
        <v>52</v>
      </c>
      <c r="B132" s="30"/>
      <c r="C132" s="30"/>
      <c r="D132" s="166"/>
      <c r="E132" s="166"/>
      <c r="F132" s="65" t="s">
        <v>817</v>
      </c>
      <c r="G132" s="30"/>
      <c r="H132" s="12"/>
      <c r="I132" s="11"/>
      <c r="J132" s="172">
        <f>SUM(J124:J131)</f>
        <v>1444</v>
      </c>
      <c r="K132" s="173">
        <f>SUM(K124:K131)</f>
        <v>1441.4</v>
      </c>
      <c r="L132" s="295">
        <f>SUM(L124:L131)</f>
        <v>1025</v>
      </c>
      <c r="M132" s="172">
        <f>SUM(M127:M131)</f>
        <v>2065</v>
      </c>
      <c r="N132" s="173">
        <f>SUM(N127:N131)</f>
        <v>2024.612</v>
      </c>
      <c r="O132" s="295">
        <f>SUM(O127:O131)</f>
        <v>1085</v>
      </c>
    </row>
    <row r="133" spans="1:15" ht="2.25" customHeight="1">
      <c r="A133" s="6"/>
      <c r="B133" s="5"/>
      <c r="C133" s="5"/>
      <c r="D133" s="326"/>
      <c r="E133" s="326"/>
      <c r="F133" s="17"/>
      <c r="G133" s="5"/>
      <c r="H133" s="9"/>
      <c r="I133" s="4"/>
      <c r="J133" s="209"/>
      <c r="K133" s="190"/>
      <c r="L133" s="295"/>
      <c r="M133" s="172"/>
      <c r="N133" s="173"/>
      <c r="O133" s="172"/>
    </row>
    <row r="134" spans="1:15" ht="12.75">
      <c r="A134" s="26">
        <v>56</v>
      </c>
      <c r="B134" s="30">
        <v>2111</v>
      </c>
      <c r="C134" s="30">
        <v>3319</v>
      </c>
      <c r="D134" s="166"/>
      <c r="E134" s="166"/>
      <c r="F134" s="67" t="s">
        <v>818</v>
      </c>
      <c r="G134" s="62"/>
      <c r="H134" s="445"/>
      <c r="I134" s="62"/>
      <c r="J134" s="294">
        <v>177</v>
      </c>
      <c r="K134" s="171">
        <v>208</v>
      </c>
      <c r="L134" s="309">
        <v>65</v>
      </c>
      <c r="M134" s="302"/>
      <c r="N134" s="163"/>
      <c r="O134" s="302"/>
    </row>
    <row r="135" spans="1:15" ht="12.75">
      <c r="A135" s="85">
        <v>56</v>
      </c>
      <c r="B135" s="76">
        <v>2111</v>
      </c>
      <c r="C135" s="76">
        <v>3319</v>
      </c>
      <c r="D135" s="450"/>
      <c r="E135" s="450"/>
      <c r="F135" s="73" t="s">
        <v>670</v>
      </c>
      <c r="G135" s="63"/>
      <c r="H135" s="86"/>
      <c r="I135" s="551"/>
      <c r="J135" s="309">
        <v>60</v>
      </c>
      <c r="K135" s="171">
        <v>60</v>
      </c>
      <c r="L135" s="294">
        <v>150</v>
      </c>
      <c r="M135" s="302"/>
      <c r="N135" s="163"/>
      <c r="O135" s="302"/>
    </row>
    <row r="136" spans="1:15" ht="12" customHeight="1">
      <c r="A136" s="26">
        <v>56</v>
      </c>
      <c r="B136" s="30">
        <v>2131</v>
      </c>
      <c r="C136" s="30">
        <v>3319</v>
      </c>
      <c r="D136" s="166"/>
      <c r="E136" s="166"/>
      <c r="F136" s="254" t="s">
        <v>816</v>
      </c>
      <c r="G136" s="255"/>
      <c r="H136" s="256"/>
      <c r="I136" s="257"/>
      <c r="J136" s="294">
        <v>60</v>
      </c>
      <c r="K136" s="171">
        <v>75.3</v>
      </c>
      <c r="L136" s="294">
        <v>60</v>
      </c>
      <c r="M136" s="310"/>
      <c r="N136" s="383"/>
      <c r="O136" s="302"/>
    </row>
    <row r="137" spans="1:15" ht="12.75">
      <c r="A137" s="26">
        <v>56</v>
      </c>
      <c r="B137" s="30">
        <v>5221</v>
      </c>
      <c r="C137" s="30">
        <v>3319</v>
      </c>
      <c r="D137" s="166"/>
      <c r="E137" s="166"/>
      <c r="F137" s="103" t="s">
        <v>888</v>
      </c>
      <c r="G137" s="11"/>
      <c r="H137" s="9"/>
      <c r="I137" s="25"/>
      <c r="J137" s="82"/>
      <c r="K137" s="165"/>
      <c r="L137" s="82"/>
      <c r="M137" s="294">
        <v>394</v>
      </c>
      <c r="N137" s="171">
        <v>394</v>
      </c>
      <c r="O137" s="294">
        <v>245</v>
      </c>
    </row>
    <row r="138" spans="1:15" ht="12.75">
      <c r="A138" s="26">
        <v>56</v>
      </c>
      <c r="B138" s="30">
        <v>5021</v>
      </c>
      <c r="C138" s="30">
        <v>3319</v>
      </c>
      <c r="D138" s="166"/>
      <c r="E138" s="166"/>
      <c r="F138" s="103" t="s">
        <v>1030</v>
      </c>
      <c r="G138" s="11"/>
      <c r="H138" s="9"/>
      <c r="I138" s="25"/>
      <c r="J138" s="82"/>
      <c r="K138" s="165"/>
      <c r="L138" s="82"/>
      <c r="M138" s="294">
        <v>2</v>
      </c>
      <c r="N138" s="171">
        <v>1.75</v>
      </c>
      <c r="O138" s="294">
        <v>2</v>
      </c>
    </row>
    <row r="139" spans="1:15" ht="12.75">
      <c r="A139" s="26">
        <v>56</v>
      </c>
      <c r="B139" s="30">
        <v>5154</v>
      </c>
      <c r="C139" s="30">
        <v>3319</v>
      </c>
      <c r="D139" s="166"/>
      <c r="E139" s="166"/>
      <c r="F139" s="103" t="s">
        <v>895</v>
      </c>
      <c r="G139" s="11"/>
      <c r="H139" s="9"/>
      <c r="I139" s="25"/>
      <c r="J139" s="82"/>
      <c r="K139" s="165"/>
      <c r="L139" s="82"/>
      <c r="M139" s="294">
        <v>4</v>
      </c>
      <c r="N139" s="171">
        <v>0</v>
      </c>
      <c r="O139" s="294">
        <v>0</v>
      </c>
    </row>
    <row r="140" spans="1:15" ht="12.75">
      <c r="A140" s="26">
        <v>56</v>
      </c>
      <c r="B140" s="26">
        <v>5169</v>
      </c>
      <c r="C140" s="30">
        <v>3319</v>
      </c>
      <c r="D140" s="166"/>
      <c r="E140" s="166"/>
      <c r="F140" s="62" t="s">
        <v>695</v>
      </c>
      <c r="G140" s="62"/>
      <c r="H140" s="86"/>
      <c r="I140" s="122"/>
      <c r="J140" s="82"/>
      <c r="K140" s="165"/>
      <c r="L140" s="82"/>
      <c r="M140" s="294">
        <v>195</v>
      </c>
      <c r="N140" s="174">
        <v>168.7</v>
      </c>
      <c r="O140" s="294">
        <v>63</v>
      </c>
    </row>
    <row r="141" spans="1:15" ht="12.75">
      <c r="A141" s="26">
        <v>56</v>
      </c>
      <c r="B141" s="26">
        <v>5169</v>
      </c>
      <c r="C141" s="30">
        <v>3319</v>
      </c>
      <c r="D141" s="166"/>
      <c r="E141" s="166"/>
      <c r="F141" s="62" t="s">
        <v>1140</v>
      </c>
      <c r="G141" s="62"/>
      <c r="H141" s="86"/>
      <c r="I141" s="123"/>
      <c r="J141" s="82"/>
      <c r="K141" s="165"/>
      <c r="L141" s="82"/>
      <c r="M141" s="294">
        <v>60</v>
      </c>
      <c r="N141" s="174">
        <v>37.646</v>
      </c>
      <c r="O141" s="294">
        <v>150</v>
      </c>
    </row>
    <row r="142" spans="1:15" ht="12.75">
      <c r="A142" s="87">
        <v>56</v>
      </c>
      <c r="B142" s="30"/>
      <c r="C142" s="30"/>
      <c r="D142" s="166"/>
      <c r="E142" s="166"/>
      <c r="F142" s="70" t="s">
        <v>812</v>
      </c>
      <c r="G142" s="11"/>
      <c r="H142" s="9"/>
      <c r="I142" s="65"/>
      <c r="J142" s="172">
        <f>SUM(J134:J141)</f>
        <v>297</v>
      </c>
      <c r="K142" s="193">
        <f>SUM(K134:K141)</f>
        <v>343.3</v>
      </c>
      <c r="L142" s="296">
        <f>SUM(L134:L141)</f>
        <v>275</v>
      </c>
      <c r="M142" s="172">
        <f>SUM(M137:M141)</f>
        <v>655</v>
      </c>
      <c r="N142" s="173">
        <f>SUM(N137:N141)</f>
        <v>602.096</v>
      </c>
      <c r="O142" s="295">
        <f>SUM(O137:O141)</f>
        <v>460</v>
      </c>
    </row>
    <row r="143" spans="1:15" ht="2.25" customHeight="1">
      <c r="A143" s="251"/>
      <c r="B143" s="252"/>
      <c r="C143" s="252"/>
      <c r="D143" s="449"/>
      <c r="E143" s="449"/>
      <c r="F143" s="253"/>
      <c r="G143" s="212"/>
      <c r="H143" s="9"/>
      <c r="I143" s="141"/>
      <c r="J143" s="548"/>
      <c r="K143" s="549"/>
      <c r="L143" s="296"/>
      <c r="M143" s="294"/>
      <c r="N143" s="173"/>
      <c r="O143" s="295"/>
    </row>
    <row r="144" spans="1:15" ht="12.75">
      <c r="A144" s="26">
        <v>57</v>
      </c>
      <c r="B144" s="26">
        <v>2131</v>
      </c>
      <c r="C144" s="30">
        <v>3319</v>
      </c>
      <c r="D144" s="166"/>
      <c r="E144" s="166"/>
      <c r="F144" s="254" t="s">
        <v>691</v>
      </c>
      <c r="G144" s="62"/>
      <c r="H144" s="445"/>
      <c r="I144" s="62"/>
      <c r="J144" s="294">
        <v>30</v>
      </c>
      <c r="K144" s="171">
        <v>6.6</v>
      </c>
      <c r="L144" s="294">
        <v>30</v>
      </c>
      <c r="M144" s="302"/>
      <c r="N144" s="179"/>
      <c r="O144" s="302"/>
    </row>
    <row r="145" spans="1:15" ht="12.75">
      <c r="A145" s="26">
        <v>57</v>
      </c>
      <c r="B145" s="26">
        <v>2111</v>
      </c>
      <c r="C145" s="30">
        <v>3319</v>
      </c>
      <c r="D145" s="166"/>
      <c r="E145" s="166"/>
      <c r="F145" s="254" t="s">
        <v>670</v>
      </c>
      <c r="G145" s="62"/>
      <c r="H145" s="445"/>
      <c r="I145" s="62"/>
      <c r="J145" s="294">
        <v>55</v>
      </c>
      <c r="K145" s="171">
        <v>55</v>
      </c>
      <c r="L145" s="294">
        <v>85</v>
      </c>
      <c r="M145" s="302"/>
      <c r="N145" s="179"/>
      <c r="O145" s="302"/>
    </row>
    <row r="146" spans="1:15" ht="12.75">
      <c r="A146" s="85">
        <v>57</v>
      </c>
      <c r="B146" s="76">
        <v>2111</v>
      </c>
      <c r="C146" s="76">
        <v>3319</v>
      </c>
      <c r="D146" s="450"/>
      <c r="E146" s="450"/>
      <c r="F146" s="73" t="s">
        <v>818</v>
      </c>
      <c r="G146" s="63"/>
      <c r="H146" s="86"/>
      <c r="I146" s="551"/>
      <c r="J146" s="309">
        <v>50</v>
      </c>
      <c r="K146" s="207">
        <v>0</v>
      </c>
      <c r="L146" s="309">
        <v>50</v>
      </c>
      <c r="M146" s="302"/>
      <c r="N146" s="165"/>
      <c r="O146" s="302"/>
    </row>
    <row r="147" spans="1:15" ht="12.75">
      <c r="A147" s="85">
        <v>57</v>
      </c>
      <c r="B147" s="76">
        <v>2229</v>
      </c>
      <c r="C147" s="76">
        <v>3319</v>
      </c>
      <c r="D147" s="450"/>
      <c r="E147" s="450"/>
      <c r="F147" s="73" t="s">
        <v>117</v>
      </c>
      <c r="G147" s="634"/>
      <c r="H147" s="86"/>
      <c r="I147" s="551"/>
      <c r="J147" s="309">
        <v>24</v>
      </c>
      <c r="K147" s="207">
        <v>0</v>
      </c>
      <c r="L147" s="309">
        <v>0</v>
      </c>
      <c r="M147" s="302"/>
      <c r="N147" s="165"/>
      <c r="O147" s="302"/>
    </row>
    <row r="148" spans="1:15" ht="12.75">
      <c r="A148" s="26">
        <v>57</v>
      </c>
      <c r="B148" s="30">
        <v>2321</v>
      </c>
      <c r="C148" s="30">
        <v>3319</v>
      </c>
      <c r="D148" s="166"/>
      <c r="E148" s="166"/>
      <c r="F148" s="67" t="s">
        <v>136</v>
      </c>
      <c r="G148" s="214"/>
      <c r="H148" s="86"/>
      <c r="I148" s="123"/>
      <c r="J148" s="294">
        <v>50</v>
      </c>
      <c r="K148" s="171">
        <v>50</v>
      </c>
      <c r="L148" s="309">
        <v>0</v>
      </c>
      <c r="M148" s="302"/>
      <c r="N148" s="165"/>
      <c r="O148" s="302"/>
    </row>
    <row r="149" spans="1:15" ht="12.75">
      <c r="A149" s="26">
        <v>57</v>
      </c>
      <c r="B149" s="30">
        <v>5154</v>
      </c>
      <c r="C149" s="30">
        <v>3319</v>
      </c>
      <c r="D149" s="166"/>
      <c r="E149" s="166"/>
      <c r="F149" s="67" t="s">
        <v>139</v>
      </c>
      <c r="G149" s="214"/>
      <c r="H149" s="86"/>
      <c r="I149" s="123"/>
      <c r="J149" s="302"/>
      <c r="K149" s="165"/>
      <c r="L149" s="302"/>
      <c r="M149" s="294">
        <v>0</v>
      </c>
      <c r="N149" s="171">
        <v>13.378</v>
      </c>
      <c r="O149" s="294">
        <v>15</v>
      </c>
    </row>
    <row r="150" spans="1:15" ht="12.75">
      <c r="A150" s="26">
        <v>57</v>
      </c>
      <c r="B150" s="30">
        <v>5221</v>
      </c>
      <c r="C150" s="30">
        <v>3319</v>
      </c>
      <c r="D150" s="166"/>
      <c r="E150" s="166"/>
      <c r="F150" s="103" t="s">
        <v>888</v>
      </c>
      <c r="G150" s="214"/>
      <c r="H150" s="86"/>
      <c r="I150" s="123"/>
      <c r="J150" s="302"/>
      <c r="K150" s="165"/>
      <c r="L150" s="302"/>
      <c r="M150" s="294">
        <v>230</v>
      </c>
      <c r="N150" s="171">
        <v>0</v>
      </c>
      <c r="O150" s="294">
        <v>140</v>
      </c>
    </row>
    <row r="151" spans="1:15" ht="12.75">
      <c r="A151" s="26">
        <v>57</v>
      </c>
      <c r="B151" s="26">
        <v>5169</v>
      </c>
      <c r="C151" s="30">
        <v>3319</v>
      </c>
      <c r="D151" s="166"/>
      <c r="E151" s="166"/>
      <c r="F151" s="254" t="s">
        <v>344</v>
      </c>
      <c r="G151" s="214"/>
      <c r="H151" s="86"/>
      <c r="I151" s="123"/>
      <c r="J151" s="302"/>
      <c r="K151" s="165"/>
      <c r="L151" s="302"/>
      <c r="M151" s="294">
        <v>50</v>
      </c>
      <c r="N151" s="174">
        <v>0</v>
      </c>
      <c r="O151" s="294">
        <v>35</v>
      </c>
    </row>
    <row r="152" spans="1:15" ht="12.75">
      <c r="A152" s="26">
        <v>57</v>
      </c>
      <c r="B152" s="26">
        <v>5169</v>
      </c>
      <c r="C152" s="30">
        <v>3319</v>
      </c>
      <c r="D152" s="166"/>
      <c r="E152" s="166"/>
      <c r="F152" s="254" t="s">
        <v>1140</v>
      </c>
      <c r="G152" s="214"/>
      <c r="H152" s="86"/>
      <c r="I152" s="123"/>
      <c r="J152" s="302"/>
      <c r="K152" s="165"/>
      <c r="L152" s="302"/>
      <c r="M152" s="294">
        <v>55</v>
      </c>
      <c r="N152" s="174">
        <v>0</v>
      </c>
      <c r="O152" s="294">
        <v>85</v>
      </c>
    </row>
    <row r="153" spans="1:15" ht="12.75">
      <c r="A153" s="133">
        <v>57</v>
      </c>
      <c r="B153" s="32"/>
      <c r="C153" s="32"/>
      <c r="D153" s="277"/>
      <c r="E153" s="277"/>
      <c r="F153" s="80" t="s">
        <v>813</v>
      </c>
      <c r="G153" s="18"/>
      <c r="H153" s="288"/>
      <c r="I153" s="88"/>
      <c r="J153" s="295">
        <f>SUM(J144:J148)</f>
        <v>209</v>
      </c>
      <c r="K153" s="173">
        <f>SUM(K144:K152)</f>
        <v>111.6</v>
      </c>
      <c r="L153" s="295">
        <f>SUM(L144:L152)</f>
        <v>165</v>
      </c>
      <c r="M153" s="295">
        <f>SUM(M149:M152)</f>
        <v>335</v>
      </c>
      <c r="N153" s="173">
        <f>SUM(N149:N152)</f>
        <v>13.378</v>
      </c>
      <c r="O153" s="295">
        <f>SUM(O149:O152)</f>
        <v>275</v>
      </c>
    </row>
    <row r="154" spans="1:15" ht="3" customHeight="1">
      <c r="A154" s="133"/>
      <c r="B154" s="32"/>
      <c r="C154" s="32"/>
      <c r="D154" s="277"/>
      <c r="E154" s="277"/>
      <c r="F154" s="80"/>
      <c r="G154" s="18"/>
      <c r="H154" s="288"/>
      <c r="I154" s="88"/>
      <c r="J154" s="295"/>
      <c r="K154" s="173"/>
      <c r="L154" s="295"/>
      <c r="M154" s="295"/>
      <c r="N154" s="173"/>
      <c r="O154" s="295"/>
    </row>
    <row r="155" spans="1:15" ht="12.75">
      <c r="A155" s="133">
        <v>58</v>
      </c>
      <c r="B155" s="32">
        <v>2131</v>
      </c>
      <c r="C155" s="32">
        <v>2141</v>
      </c>
      <c r="D155" s="277"/>
      <c r="E155" s="277"/>
      <c r="F155" s="80" t="s">
        <v>446</v>
      </c>
      <c r="G155" s="18"/>
      <c r="H155" s="288"/>
      <c r="I155" s="373"/>
      <c r="J155" s="295">
        <v>10</v>
      </c>
      <c r="K155" s="173">
        <v>14.55</v>
      </c>
      <c r="L155" s="295">
        <v>15</v>
      </c>
      <c r="M155" s="306"/>
      <c r="N155" s="190"/>
      <c r="O155" s="306"/>
    </row>
    <row r="156" spans="1:15" ht="12.75" customHeight="1">
      <c r="A156" s="480"/>
      <c r="B156" s="481"/>
      <c r="C156" s="481"/>
      <c r="D156" s="482"/>
      <c r="E156" s="482"/>
      <c r="F156" s="771" t="s">
        <v>184</v>
      </c>
      <c r="G156" s="11"/>
      <c r="H156" s="9"/>
      <c r="I156" s="213"/>
      <c r="J156" s="478">
        <f>SUM(J153+J142+J132+J122+J155)</f>
        <v>2041</v>
      </c>
      <c r="K156" s="479">
        <f>SUM(K155+K153+K142+K132+K122)</f>
        <v>1954.7500000000002</v>
      </c>
      <c r="L156" s="478">
        <f>SUM(L153+L142+L132+L122+L155)</f>
        <v>1570</v>
      </c>
      <c r="M156" s="478">
        <f>SUM(M153+M142+M132+M122)</f>
        <v>3234</v>
      </c>
      <c r="N156" s="479">
        <f>SUM(N153+N142+N132+N122)</f>
        <v>2819.4860000000003</v>
      </c>
      <c r="O156" s="478">
        <f>SUM(O153+O142+O132+O122)</f>
        <v>2000</v>
      </c>
    </row>
    <row r="157" spans="1:15" ht="2.25" customHeight="1">
      <c r="A157" s="87"/>
      <c r="B157" s="30"/>
      <c r="C157" s="30"/>
      <c r="D157" s="166"/>
      <c r="E157" s="166"/>
      <c r="F157" s="70"/>
      <c r="G157" s="11"/>
      <c r="H157" s="9"/>
      <c r="I157" s="213"/>
      <c r="J157" s="295"/>
      <c r="K157" s="173"/>
      <c r="L157" s="295"/>
      <c r="M157" s="295"/>
      <c r="N157" s="173"/>
      <c r="O157" s="295"/>
    </row>
    <row r="158" spans="1:15" ht="12.75">
      <c r="A158" s="26">
        <v>43</v>
      </c>
      <c r="B158" s="26">
        <v>5169</v>
      </c>
      <c r="C158" s="26">
        <v>3319</v>
      </c>
      <c r="D158" s="166"/>
      <c r="E158" s="166"/>
      <c r="F158" s="62" t="s">
        <v>1057</v>
      </c>
      <c r="G158" s="62"/>
      <c r="H158" s="86"/>
      <c r="I158" s="122"/>
      <c r="J158" s="82"/>
      <c r="K158" s="165"/>
      <c r="L158" s="82"/>
      <c r="M158" s="309">
        <v>30</v>
      </c>
      <c r="N158" s="350">
        <v>28.82</v>
      </c>
      <c r="O158" s="309">
        <v>30</v>
      </c>
    </row>
    <row r="159" spans="1:15" ht="12.75">
      <c r="A159" s="26">
        <v>43</v>
      </c>
      <c r="B159" s="26">
        <v>5021</v>
      </c>
      <c r="C159" s="26">
        <v>3319</v>
      </c>
      <c r="D159" s="166"/>
      <c r="E159" s="166"/>
      <c r="F159" s="62" t="s">
        <v>1141</v>
      </c>
      <c r="G159" s="62"/>
      <c r="H159" s="86"/>
      <c r="I159" s="123"/>
      <c r="J159" s="82"/>
      <c r="K159" s="165"/>
      <c r="L159" s="82"/>
      <c r="M159" s="309">
        <v>5</v>
      </c>
      <c r="N159" s="350">
        <v>2.08</v>
      </c>
      <c r="O159" s="309">
        <v>5</v>
      </c>
    </row>
    <row r="160" spans="1:15" ht="12.75">
      <c r="A160" s="87">
        <v>43</v>
      </c>
      <c r="B160" s="30"/>
      <c r="C160" s="30"/>
      <c r="D160" s="166"/>
      <c r="E160" s="166"/>
      <c r="F160" s="70" t="s">
        <v>815</v>
      </c>
      <c r="G160" s="11"/>
      <c r="H160" s="12"/>
      <c r="I160" s="213"/>
      <c r="J160" s="189"/>
      <c r="K160" s="190"/>
      <c r="L160" s="209"/>
      <c r="M160" s="295">
        <f>SUM(M158:M159)</f>
        <v>35</v>
      </c>
      <c r="N160" s="173">
        <f>SUM(N158:N159)</f>
        <v>30.9</v>
      </c>
      <c r="O160" s="315">
        <f>SUM(O158:O159)</f>
        <v>35</v>
      </c>
    </row>
    <row r="161" spans="1:15" ht="2.25" customHeight="1">
      <c r="A161" s="11"/>
      <c r="B161" s="11"/>
      <c r="C161" s="11"/>
      <c r="D161" s="168"/>
      <c r="E161" s="166"/>
      <c r="F161" s="11"/>
      <c r="J161" s="82"/>
      <c r="K161" s="165"/>
      <c r="L161" s="82"/>
      <c r="M161" s="294"/>
      <c r="N161" s="171"/>
      <c r="O161" s="309"/>
    </row>
    <row r="162" spans="1:15" ht="12.75">
      <c r="A162" s="26">
        <v>50</v>
      </c>
      <c r="B162" s="26">
        <v>5175</v>
      </c>
      <c r="C162" s="26">
        <v>3319</v>
      </c>
      <c r="D162" s="166"/>
      <c r="E162" s="166"/>
      <c r="F162" s="62" t="s">
        <v>664</v>
      </c>
      <c r="G162" s="11"/>
      <c r="H162" s="9"/>
      <c r="I162" s="25"/>
      <c r="J162" s="82"/>
      <c r="K162" s="165"/>
      <c r="L162" s="82"/>
      <c r="M162" s="309">
        <v>13</v>
      </c>
      <c r="N162" s="171">
        <v>12</v>
      </c>
      <c r="O162" s="309">
        <v>14</v>
      </c>
    </row>
    <row r="163" spans="1:15" ht="12.75">
      <c r="A163" s="26">
        <v>50</v>
      </c>
      <c r="B163" s="26">
        <v>5169</v>
      </c>
      <c r="C163" s="26">
        <v>3319</v>
      </c>
      <c r="D163" s="166"/>
      <c r="E163" s="166"/>
      <c r="F163" s="62" t="s">
        <v>338</v>
      </c>
      <c r="G163" s="11"/>
      <c r="H163" s="9"/>
      <c r="I163" s="25"/>
      <c r="J163" s="82"/>
      <c r="K163" s="165"/>
      <c r="L163" s="82"/>
      <c r="M163" s="309">
        <v>8</v>
      </c>
      <c r="N163" s="171">
        <v>8.115</v>
      </c>
      <c r="O163" s="309">
        <v>8</v>
      </c>
    </row>
    <row r="164" spans="1:15" ht="12.75">
      <c r="A164" s="26">
        <v>50</v>
      </c>
      <c r="B164" s="26">
        <v>5194</v>
      </c>
      <c r="C164" s="26">
        <v>3319</v>
      </c>
      <c r="D164" s="166"/>
      <c r="E164" s="166"/>
      <c r="F164" s="62" t="s">
        <v>339</v>
      </c>
      <c r="G164" s="11"/>
      <c r="H164" s="9"/>
      <c r="I164" s="25"/>
      <c r="J164" s="82"/>
      <c r="K164" s="165"/>
      <c r="L164" s="82"/>
      <c r="M164" s="309">
        <v>3</v>
      </c>
      <c r="N164" s="171">
        <v>2</v>
      </c>
      <c r="O164" s="309">
        <v>3</v>
      </c>
    </row>
    <row r="165" spans="1:15" ht="12.75">
      <c r="A165" s="87">
        <v>50</v>
      </c>
      <c r="B165" s="87"/>
      <c r="C165" s="87"/>
      <c r="D165" s="225"/>
      <c r="E165" s="225"/>
      <c r="F165" s="70" t="s">
        <v>340</v>
      </c>
      <c r="G165" s="18"/>
      <c r="H165" s="9"/>
      <c r="I165" s="52"/>
      <c r="J165" s="82"/>
      <c r="K165" s="165"/>
      <c r="L165" s="82"/>
      <c r="M165" s="172">
        <f>SUM(M162:M164)</f>
        <v>24</v>
      </c>
      <c r="N165" s="173">
        <f>SUM(N162:N164)</f>
        <v>22.115000000000002</v>
      </c>
      <c r="O165" s="315">
        <f>SUM(O162:O164)</f>
        <v>25</v>
      </c>
    </row>
    <row r="166" spans="1:15" ht="2.25" customHeight="1">
      <c r="A166" s="6"/>
      <c r="B166" s="5"/>
      <c r="C166" s="5"/>
      <c r="D166" s="326"/>
      <c r="E166" s="326"/>
      <c r="F166" s="17"/>
      <c r="G166" s="5"/>
      <c r="H166" s="9"/>
      <c r="I166" s="4"/>
      <c r="J166" s="189"/>
      <c r="K166" s="190"/>
      <c r="L166" s="306"/>
      <c r="M166" s="294"/>
      <c r="N166" s="186"/>
      <c r="O166" s="309"/>
    </row>
    <row r="167" spans="1:15" ht="12.75">
      <c r="A167" s="26">
        <v>53</v>
      </c>
      <c r="B167" s="30">
        <v>5222</v>
      </c>
      <c r="C167" s="30">
        <v>3319</v>
      </c>
      <c r="D167" s="166"/>
      <c r="E167" s="166"/>
      <c r="F167" s="243" t="s">
        <v>698</v>
      </c>
      <c r="G167" s="252"/>
      <c r="H167" s="48"/>
      <c r="J167" s="189"/>
      <c r="K167" s="190"/>
      <c r="L167" s="570"/>
      <c r="M167" s="309">
        <v>15</v>
      </c>
      <c r="N167" s="290">
        <v>15</v>
      </c>
      <c r="O167" s="309">
        <v>15</v>
      </c>
    </row>
    <row r="168" spans="1:15" ht="12.75">
      <c r="A168" s="26">
        <v>53</v>
      </c>
      <c r="B168" s="30">
        <v>5222</v>
      </c>
      <c r="C168" s="30">
        <v>3319</v>
      </c>
      <c r="D168" s="166"/>
      <c r="E168" s="166"/>
      <c r="F168" s="243" t="s">
        <v>704</v>
      </c>
      <c r="G168" s="32"/>
      <c r="H168" s="13"/>
      <c r="J168" s="189"/>
      <c r="K168" s="190"/>
      <c r="L168" s="570"/>
      <c r="M168" s="309">
        <v>3</v>
      </c>
      <c r="N168" s="290">
        <v>0</v>
      </c>
      <c r="O168" s="309">
        <v>3</v>
      </c>
    </row>
    <row r="169" spans="1:15" ht="12.75">
      <c r="A169" s="26">
        <v>53</v>
      </c>
      <c r="B169" s="30">
        <v>5229</v>
      </c>
      <c r="C169" s="30">
        <v>3319</v>
      </c>
      <c r="D169" s="166"/>
      <c r="E169" s="166"/>
      <c r="F169" s="243" t="s">
        <v>436</v>
      </c>
      <c r="G169" s="32"/>
      <c r="H169" s="13"/>
      <c r="J169" s="189"/>
      <c r="K169" s="190"/>
      <c r="L169" s="570"/>
      <c r="M169" s="309">
        <v>2</v>
      </c>
      <c r="N169" s="290">
        <v>0</v>
      </c>
      <c r="O169" s="309">
        <v>2</v>
      </c>
    </row>
    <row r="170" spans="1:15" ht="12.75">
      <c r="A170" s="87">
        <v>53</v>
      </c>
      <c r="B170" s="30"/>
      <c r="C170" s="30"/>
      <c r="D170" s="166"/>
      <c r="E170" s="166"/>
      <c r="F170" s="151" t="s">
        <v>434</v>
      </c>
      <c r="G170" s="32"/>
      <c r="H170" s="13"/>
      <c r="J170" s="189"/>
      <c r="K170" s="190"/>
      <c r="L170" s="306"/>
      <c r="M170" s="295">
        <f>SUM(M167:M169)</f>
        <v>20</v>
      </c>
      <c r="N170" s="186">
        <f>SUM(N167:N169)</f>
        <v>15</v>
      </c>
      <c r="O170" s="315">
        <f>SUM(O167:O169)</f>
        <v>20</v>
      </c>
    </row>
    <row r="171" spans="1:15" ht="1.5" customHeight="1">
      <c r="A171" s="87"/>
      <c r="B171" s="30"/>
      <c r="C171" s="30"/>
      <c r="D171" s="166"/>
      <c r="E171" s="166"/>
      <c r="F171" s="151"/>
      <c r="G171" s="5"/>
      <c r="H171" s="9"/>
      <c r="J171" s="189"/>
      <c r="K171" s="190"/>
      <c r="L171" s="306"/>
      <c r="M171" s="295"/>
      <c r="N171" s="186"/>
      <c r="O171" s="315"/>
    </row>
    <row r="172" spans="1:15" ht="12.75">
      <c r="A172" s="87">
        <v>54</v>
      </c>
      <c r="B172" s="30">
        <v>5222</v>
      </c>
      <c r="C172" s="30">
        <v>3419</v>
      </c>
      <c r="D172" s="166"/>
      <c r="E172" s="166"/>
      <c r="F172" s="151" t="s">
        <v>855</v>
      </c>
      <c r="G172" s="5"/>
      <c r="H172" s="9"/>
      <c r="J172" s="189"/>
      <c r="K172" s="190"/>
      <c r="L172" s="306"/>
      <c r="M172" s="295">
        <v>100</v>
      </c>
      <c r="N172" s="186">
        <v>0</v>
      </c>
      <c r="O172" s="315">
        <v>0</v>
      </c>
    </row>
    <row r="173" spans="1:15" ht="2.25" customHeight="1">
      <c r="A173" s="87"/>
      <c r="B173" s="30"/>
      <c r="C173" s="30"/>
      <c r="D173" s="166"/>
      <c r="E173" s="166"/>
      <c r="F173" s="151"/>
      <c r="G173" s="5"/>
      <c r="H173" s="9"/>
      <c r="J173" s="189"/>
      <c r="K173" s="190"/>
      <c r="L173" s="306"/>
      <c r="M173" s="295"/>
      <c r="N173" s="186"/>
      <c r="O173" s="315"/>
    </row>
    <row r="174" spans="1:15" ht="12.75">
      <c r="A174" s="87">
        <v>70</v>
      </c>
      <c r="B174" s="30">
        <v>5169</v>
      </c>
      <c r="C174" s="30">
        <v>2141</v>
      </c>
      <c r="D174" s="166"/>
      <c r="E174" s="166"/>
      <c r="F174" s="70" t="s">
        <v>390</v>
      </c>
      <c r="G174" s="212"/>
      <c r="H174" s="9"/>
      <c r="I174" s="141"/>
      <c r="J174" s="306"/>
      <c r="K174" s="190"/>
      <c r="L174" s="306"/>
      <c r="M174" s="295">
        <v>15</v>
      </c>
      <c r="N174" s="173">
        <v>7.56</v>
      </c>
      <c r="O174" s="315">
        <v>10</v>
      </c>
    </row>
    <row r="175" spans="1:15" ht="2.25" customHeight="1">
      <c r="A175" s="133"/>
      <c r="B175" s="32"/>
      <c r="C175" s="32"/>
      <c r="D175" s="277"/>
      <c r="E175" s="277"/>
      <c r="F175" s="80"/>
      <c r="G175" s="18"/>
      <c r="H175" s="288"/>
      <c r="I175" s="373"/>
      <c r="J175" s="306"/>
      <c r="K175" s="190"/>
      <c r="L175" s="306"/>
      <c r="M175" s="295"/>
      <c r="N175" s="193"/>
      <c r="O175" s="309"/>
    </row>
    <row r="176" spans="1:15" ht="12.75" customHeight="1">
      <c r="A176" s="87">
        <v>71</v>
      </c>
      <c r="B176" s="30">
        <v>5139</v>
      </c>
      <c r="C176" s="30">
        <v>3319</v>
      </c>
      <c r="D176" s="166"/>
      <c r="E176" s="166"/>
      <c r="F176" s="70" t="s">
        <v>391</v>
      </c>
      <c r="G176" s="18"/>
      <c r="H176" s="288"/>
      <c r="I176" s="373"/>
      <c r="J176" s="306"/>
      <c r="K176" s="190"/>
      <c r="L176" s="306"/>
      <c r="M176" s="295">
        <v>3</v>
      </c>
      <c r="N176" s="173">
        <v>0</v>
      </c>
      <c r="O176" s="315">
        <v>3</v>
      </c>
    </row>
    <row r="177" spans="1:15" ht="14.25" customHeight="1">
      <c r="A177" s="87">
        <v>71</v>
      </c>
      <c r="B177" s="30">
        <v>5169</v>
      </c>
      <c r="C177" s="30">
        <v>3319</v>
      </c>
      <c r="D177" s="166"/>
      <c r="E177" s="166"/>
      <c r="F177" s="70" t="s">
        <v>398</v>
      </c>
      <c r="G177" s="70"/>
      <c r="H177" s="12"/>
      <c r="I177" s="25"/>
      <c r="J177" s="302"/>
      <c r="K177" s="165"/>
      <c r="L177" s="302"/>
      <c r="M177" s="295">
        <v>5</v>
      </c>
      <c r="N177" s="173">
        <v>0</v>
      </c>
      <c r="O177" s="315">
        <v>5</v>
      </c>
    </row>
    <row r="178" spans="1:15" ht="2.25" customHeight="1">
      <c r="A178" s="84"/>
      <c r="B178" s="76"/>
      <c r="C178" s="76"/>
      <c r="D178" s="450"/>
      <c r="E178" s="450"/>
      <c r="F178" s="71"/>
      <c r="G178" s="14"/>
      <c r="H178" s="9"/>
      <c r="I178" s="106"/>
      <c r="J178" s="302"/>
      <c r="K178" s="165"/>
      <c r="L178" s="302"/>
      <c r="M178" s="309"/>
      <c r="N178" s="207"/>
      <c r="O178" s="309"/>
    </row>
    <row r="179" spans="1:15" ht="12.75">
      <c r="A179" s="84">
        <v>72</v>
      </c>
      <c r="B179" s="76">
        <v>5229</v>
      </c>
      <c r="C179" s="76">
        <v>3322</v>
      </c>
      <c r="D179" s="450"/>
      <c r="E179" s="450"/>
      <c r="F179" s="63" t="s">
        <v>807</v>
      </c>
      <c r="H179" s="9"/>
      <c r="I179" s="106"/>
      <c r="J179" s="169"/>
      <c r="K179" s="165"/>
      <c r="L179" s="82"/>
      <c r="M179" s="309">
        <v>75</v>
      </c>
      <c r="N179" s="350">
        <v>75</v>
      </c>
      <c r="O179" s="309">
        <v>75</v>
      </c>
    </row>
    <row r="180" spans="1:15" ht="12.75">
      <c r="A180" s="87">
        <v>72</v>
      </c>
      <c r="B180" s="30">
        <v>5229</v>
      </c>
      <c r="C180" s="26">
        <v>2143</v>
      </c>
      <c r="D180" s="166"/>
      <c r="E180" s="166"/>
      <c r="F180" s="62" t="s">
        <v>1224</v>
      </c>
      <c r="H180" s="9"/>
      <c r="I180" s="106"/>
      <c r="J180" s="169"/>
      <c r="K180" s="165"/>
      <c r="L180" s="82"/>
      <c r="M180" s="309">
        <v>40</v>
      </c>
      <c r="N180" s="174">
        <v>39.642</v>
      </c>
      <c r="O180" s="309">
        <v>45</v>
      </c>
    </row>
    <row r="181" spans="1:15" ht="12.75">
      <c r="A181" s="87">
        <v>72</v>
      </c>
      <c r="B181" s="30">
        <v>5229</v>
      </c>
      <c r="C181" s="30">
        <v>3322</v>
      </c>
      <c r="D181" s="166"/>
      <c r="E181" s="166"/>
      <c r="F181" s="62" t="s">
        <v>809</v>
      </c>
      <c r="H181" s="9"/>
      <c r="I181" s="106"/>
      <c r="J181" s="169"/>
      <c r="K181" s="165"/>
      <c r="L181" s="82"/>
      <c r="M181" s="309">
        <v>14</v>
      </c>
      <c r="N181" s="174">
        <v>13.214</v>
      </c>
      <c r="O181" s="309">
        <v>14</v>
      </c>
    </row>
    <row r="182" spans="1:15" ht="12.75">
      <c r="A182" s="87">
        <v>72</v>
      </c>
      <c r="B182" s="30">
        <v>5511</v>
      </c>
      <c r="C182" s="30">
        <v>3322</v>
      </c>
      <c r="D182" s="166"/>
      <c r="E182" s="166"/>
      <c r="F182" s="168" t="s">
        <v>808</v>
      </c>
      <c r="H182" s="9"/>
      <c r="I182" s="106"/>
      <c r="J182" s="169"/>
      <c r="K182" s="165"/>
      <c r="L182" s="82"/>
      <c r="M182" s="309">
        <v>27</v>
      </c>
      <c r="N182" s="174">
        <v>26.47</v>
      </c>
      <c r="O182" s="309">
        <v>30</v>
      </c>
    </row>
    <row r="183" spans="1:15" ht="12.75">
      <c r="A183" s="87">
        <v>72</v>
      </c>
      <c r="B183" s="30">
        <v>5229</v>
      </c>
      <c r="C183" s="26">
        <v>6171</v>
      </c>
      <c r="D183" s="166"/>
      <c r="E183" s="166"/>
      <c r="F183" s="168" t="s">
        <v>810</v>
      </c>
      <c r="H183" s="9"/>
      <c r="I183" s="106"/>
      <c r="J183" s="169"/>
      <c r="K183" s="165"/>
      <c r="L183" s="82"/>
      <c r="M183" s="309">
        <v>56</v>
      </c>
      <c r="N183" s="174">
        <v>55.194</v>
      </c>
      <c r="O183" s="309">
        <v>56</v>
      </c>
    </row>
    <row r="184" spans="1:15" ht="12.75">
      <c r="A184" s="225">
        <v>2152</v>
      </c>
      <c r="B184" s="30">
        <v>5329</v>
      </c>
      <c r="C184" s="30">
        <v>3729</v>
      </c>
      <c r="D184" s="166"/>
      <c r="E184" s="166"/>
      <c r="F184" s="168" t="s">
        <v>873</v>
      </c>
      <c r="H184" s="9"/>
      <c r="I184" s="106"/>
      <c r="J184" s="169"/>
      <c r="K184" s="165"/>
      <c r="L184" s="82"/>
      <c r="M184" s="309">
        <v>15</v>
      </c>
      <c r="N184" s="174">
        <v>0</v>
      </c>
      <c r="O184" s="309">
        <v>15</v>
      </c>
    </row>
    <row r="185" spans="1:15" ht="12.75">
      <c r="A185" s="375">
        <v>72</v>
      </c>
      <c r="B185" s="30">
        <v>5229</v>
      </c>
      <c r="C185" s="30">
        <v>2143</v>
      </c>
      <c r="D185" s="166"/>
      <c r="E185" s="166"/>
      <c r="F185" s="62" t="s">
        <v>671</v>
      </c>
      <c r="H185" s="9"/>
      <c r="I185" s="106"/>
      <c r="J185" s="169"/>
      <c r="K185" s="165"/>
      <c r="L185" s="82"/>
      <c r="M185" s="309">
        <v>15</v>
      </c>
      <c r="N185" s="174">
        <v>0</v>
      </c>
      <c r="O185" s="309">
        <v>15</v>
      </c>
    </row>
    <row r="186" spans="1:15" ht="12.75">
      <c r="A186" s="87">
        <v>72</v>
      </c>
      <c r="B186" s="250"/>
      <c r="C186" s="250"/>
      <c r="D186" s="166"/>
      <c r="E186" s="166"/>
      <c r="F186" s="70" t="s">
        <v>811</v>
      </c>
      <c r="H186" s="9"/>
      <c r="I186" s="106"/>
      <c r="J186" s="169"/>
      <c r="K186" s="165"/>
      <c r="L186" s="82"/>
      <c r="M186" s="295">
        <f>SUM(M179:M185)</f>
        <v>242</v>
      </c>
      <c r="N186" s="262">
        <f>SUM(N179:N185)</f>
        <v>209.51999999999998</v>
      </c>
      <c r="O186" s="315">
        <f>SUM(O179:O185)</f>
        <v>250</v>
      </c>
    </row>
    <row r="187" spans="1:15" ht="2.25" customHeight="1">
      <c r="A187" s="87"/>
      <c r="B187" s="250"/>
      <c r="C187" s="250"/>
      <c r="D187" s="166"/>
      <c r="E187" s="166"/>
      <c r="F187" s="71"/>
      <c r="H187" s="9"/>
      <c r="I187" s="106"/>
      <c r="J187" s="169"/>
      <c r="K187" s="165"/>
      <c r="L187" s="82"/>
      <c r="M187" s="295"/>
      <c r="N187" s="262"/>
      <c r="O187" s="315"/>
    </row>
    <row r="188" spans="1:15" ht="13.5" customHeight="1">
      <c r="A188" s="26">
        <v>68</v>
      </c>
      <c r="B188" s="250">
        <v>5901</v>
      </c>
      <c r="C188" s="250">
        <v>2143</v>
      </c>
      <c r="D188" s="166"/>
      <c r="E188" s="166"/>
      <c r="F188" s="486" t="s">
        <v>449</v>
      </c>
      <c r="H188" s="9"/>
      <c r="I188" s="106"/>
      <c r="J188" s="169"/>
      <c r="K188" s="165"/>
      <c r="L188" s="82"/>
      <c r="M188" s="294">
        <v>0</v>
      </c>
      <c r="N188" s="487">
        <v>0</v>
      </c>
      <c r="O188" s="309">
        <v>70</v>
      </c>
    </row>
    <row r="189" spans="1:15" ht="12.75" customHeight="1">
      <c r="A189" s="26">
        <v>68</v>
      </c>
      <c r="B189" s="250">
        <v>5222</v>
      </c>
      <c r="C189" s="250">
        <v>2143</v>
      </c>
      <c r="D189" s="166"/>
      <c r="E189" s="166"/>
      <c r="F189" s="206" t="s">
        <v>180</v>
      </c>
      <c r="H189" s="9"/>
      <c r="I189" s="106"/>
      <c r="J189" s="169"/>
      <c r="K189" s="165"/>
      <c r="L189" s="82"/>
      <c r="M189" s="294">
        <v>37</v>
      </c>
      <c r="N189" s="487">
        <v>37</v>
      </c>
      <c r="O189" s="309">
        <v>0</v>
      </c>
    </row>
    <row r="190" spans="1:15" ht="12.75" customHeight="1">
      <c r="A190" s="26">
        <v>68</v>
      </c>
      <c r="B190" s="250">
        <v>5331</v>
      </c>
      <c r="C190" s="250">
        <v>2143</v>
      </c>
      <c r="D190" s="166"/>
      <c r="E190" s="166"/>
      <c r="F190" s="206" t="s">
        <v>181</v>
      </c>
      <c r="H190" s="9"/>
      <c r="I190" s="106"/>
      <c r="J190" s="169"/>
      <c r="K190" s="165"/>
      <c r="L190" s="82"/>
      <c r="M190" s="294">
        <v>15</v>
      </c>
      <c r="N190" s="487">
        <v>15</v>
      </c>
      <c r="O190" s="309">
        <v>0</v>
      </c>
    </row>
    <row r="191" spans="1:15" ht="12.75" customHeight="1">
      <c r="A191" s="26">
        <v>68</v>
      </c>
      <c r="B191" s="250">
        <v>5333</v>
      </c>
      <c r="C191" s="250">
        <v>2143</v>
      </c>
      <c r="D191" s="166"/>
      <c r="E191" s="166"/>
      <c r="F191" s="206" t="s">
        <v>182</v>
      </c>
      <c r="H191" s="9"/>
      <c r="I191" s="106"/>
      <c r="J191" s="169"/>
      <c r="K191" s="165"/>
      <c r="L191" s="82"/>
      <c r="M191" s="294">
        <v>20</v>
      </c>
      <c r="N191" s="487">
        <v>20</v>
      </c>
      <c r="O191" s="309">
        <v>0</v>
      </c>
    </row>
    <row r="192" spans="1:15" ht="12.75" customHeight="1">
      <c r="A192" s="26">
        <v>68</v>
      </c>
      <c r="B192" s="250">
        <v>5339</v>
      </c>
      <c r="C192" s="250">
        <v>2143</v>
      </c>
      <c r="D192" s="166"/>
      <c r="E192" s="166"/>
      <c r="F192" s="206" t="s">
        <v>194</v>
      </c>
      <c r="H192" s="9"/>
      <c r="I192" s="106"/>
      <c r="J192" s="169"/>
      <c r="K192" s="165"/>
      <c r="L192" s="82"/>
      <c r="M192" s="294">
        <v>18</v>
      </c>
      <c r="N192" s="487">
        <v>18</v>
      </c>
      <c r="O192" s="309">
        <v>0</v>
      </c>
    </row>
    <row r="193" spans="1:15" ht="13.5" customHeight="1">
      <c r="A193" s="87">
        <v>68</v>
      </c>
      <c r="B193" s="87"/>
      <c r="C193" s="87"/>
      <c r="D193" s="225"/>
      <c r="E193" s="225"/>
      <c r="F193" s="486" t="s">
        <v>686</v>
      </c>
      <c r="G193" s="14"/>
      <c r="H193" s="19"/>
      <c r="I193" s="441"/>
      <c r="J193" s="189"/>
      <c r="K193" s="190"/>
      <c r="L193" s="209"/>
      <c r="M193" s="295">
        <f>SUM(M188:M192)</f>
        <v>90</v>
      </c>
      <c r="N193" s="173">
        <f>SUM(N188:N192)</f>
        <v>90</v>
      </c>
      <c r="O193" s="315">
        <f>SUM(O188:O192)</f>
        <v>70</v>
      </c>
    </row>
    <row r="194" spans="1:15" ht="2.25" customHeight="1">
      <c r="A194" s="87"/>
      <c r="B194" s="87"/>
      <c r="C194" s="87"/>
      <c r="D194" s="225"/>
      <c r="E194" s="225"/>
      <c r="F194" s="486"/>
      <c r="G194" s="14"/>
      <c r="H194" s="19"/>
      <c r="I194" s="441"/>
      <c r="J194" s="147"/>
      <c r="K194" s="173"/>
      <c r="L194" s="172"/>
      <c r="M194" s="295"/>
      <c r="N194" s="173"/>
      <c r="O194" s="295"/>
    </row>
    <row r="195" spans="1:15" ht="13.5" customHeight="1">
      <c r="A195" s="26">
        <v>73</v>
      </c>
      <c r="B195" s="26">
        <v>2111</v>
      </c>
      <c r="C195" s="26">
        <v>2143</v>
      </c>
      <c r="D195" s="166"/>
      <c r="E195" s="166"/>
      <c r="F195" s="63" t="s">
        <v>118</v>
      </c>
      <c r="G195" s="14"/>
      <c r="H195" s="19"/>
      <c r="I195" s="441"/>
      <c r="J195" s="149">
        <v>90</v>
      </c>
      <c r="K195" s="171">
        <v>90</v>
      </c>
      <c r="L195" s="294">
        <v>0</v>
      </c>
      <c r="M195" s="306"/>
      <c r="N195" s="190"/>
      <c r="O195" s="302"/>
    </row>
    <row r="196" spans="1:15" ht="13.5" customHeight="1">
      <c r="A196" s="26">
        <v>73</v>
      </c>
      <c r="B196" s="26">
        <v>5021</v>
      </c>
      <c r="C196" s="26">
        <v>2143</v>
      </c>
      <c r="D196" s="166"/>
      <c r="E196" s="166"/>
      <c r="F196" s="63" t="s">
        <v>1030</v>
      </c>
      <c r="G196" s="14"/>
      <c r="H196" s="19"/>
      <c r="I196" s="441"/>
      <c r="J196" s="169"/>
      <c r="K196" s="165"/>
      <c r="L196" s="302"/>
      <c r="M196" s="294">
        <v>7</v>
      </c>
      <c r="N196" s="171">
        <v>6.9</v>
      </c>
      <c r="O196" s="294">
        <v>0</v>
      </c>
    </row>
    <row r="197" spans="1:15" ht="12.75">
      <c r="A197" s="30">
        <v>73</v>
      </c>
      <c r="B197" s="30">
        <v>5169</v>
      </c>
      <c r="C197" s="30">
        <v>2143</v>
      </c>
      <c r="D197" s="166"/>
      <c r="E197" s="166"/>
      <c r="F197" s="61" t="s">
        <v>999</v>
      </c>
      <c r="H197" s="9"/>
      <c r="I197" s="106"/>
      <c r="J197" s="169"/>
      <c r="K197" s="165"/>
      <c r="L197" s="338"/>
      <c r="M197" s="294">
        <v>53</v>
      </c>
      <c r="N197" s="171">
        <v>40.815</v>
      </c>
      <c r="O197" s="294">
        <v>50</v>
      </c>
    </row>
    <row r="198" spans="1:15" ht="12.75">
      <c r="A198" s="30">
        <v>73</v>
      </c>
      <c r="B198" s="30">
        <v>5175</v>
      </c>
      <c r="C198" s="30">
        <v>2143</v>
      </c>
      <c r="D198" s="166"/>
      <c r="E198" s="166"/>
      <c r="F198" s="11" t="s">
        <v>1069</v>
      </c>
      <c r="H198" s="9"/>
      <c r="I198" s="25"/>
      <c r="J198" s="169"/>
      <c r="K198" s="165"/>
      <c r="L198" s="82"/>
      <c r="M198" s="309">
        <v>20</v>
      </c>
      <c r="N198" s="171">
        <v>0</v>
      </c>
      <c r="O198" s="309">
        <v>10</v>
      </c>
    </row>
    <row r="199" spans="1:15" ht="12.75">
      <c r="A199" s="30">
        <v>73</v>
      </c>
      <c r="B199" s="30">
        <v>5194</v>
      </c>
      <c r="C199" s="30">
        <v>2143</v>
      </c>
      <c r="D199" s="166"/>
      <c r="E199" s="166"/>
      <c r="F199" s="11" t="s">
        <v>1070</v>
      </c>
      <c r="H199" s="9"/>
      <c r="I199" s="25"/>
      <c r="J199" s="169"/>
      <c r="K199" s="165"/>
      <c r="L199" s="82"/>
      <c r="M199" s="309">
        <v>60</v>
      </c>
      <c r="N199" s="171">
        <v>44.974</v>
      </c>
      <c r="O199" s="309">
        <v>10</v>
      </c>
    </row>
    <row r="200" spans="1:15" ht="12.75">
      <c r="A200" s="87">
        <v>73</v>
      </c>
      <c r="B200" s="30"/>
      <c r="C200" s="30"/>
      <c r="D200" s="166"/>
      <c r="E200" s="166"/>
      <c r="F200" s="70" t="s">
        <v>1144</v>
      </c>
      <c r="H200" s="9"/>
      <c r="I200" s="25"/>
      <c r="J200" s="147">
        <f>SUM(J195:J199)</f>
        <v>90</v>
      </c>
      <c r="K200" s="173">
        <f>SUM(K195:K199)</f>
        <v>90</v>
      </c>
      <c r="L200" s="295">
        <f>SUM(L195:L199)</f>
        <v>0</v>
      </c>
      <c r="M200" s="172">
        <f>SUM(M196:M199)</f>
        <v>140</v>
      </c>
      <c r="N200" s="173">
        <f>SUM(N196:N199)</f>
        <v>92.689</v>
      </c>
      <c r="O200" s="315">
        <f>SUM(O196:O199)</f>
        <v>70</v>
      </c>
    </row>
    <row r="201" spans="1:15" ht="2.25" customHeight="1">
      <c r="A201" s="87"/>
      <c r="B201" s="30"/>
      <c r="C201" s="30"/>
      <c r="D201" s="166"/>
      <c r="E201" s="166"/>
      <c r="F201" s="70"/>
      <c r="H201" s="9"/>
      <c r="I201" s="25"/>
      <c r="J201" s="149"/>
      <c r="K201" s="171"/>
      <c r="L201" s="170"/>
      <c r="M201" s="172"/>
      <c r="N201" s="173"/>
      <c r="O201" s="309"/>
    </row>
    <row r="202" spans="1:15" ht="12" customHeight="1">
      <c r="A202" s="375">
        <v>74</v>
      </c>
      <c r="B202" s="30">
        <v>5169</v>
      </c>
      <c r="C202" s="26">
        <v>2143</v>
      </c>
      <c r="D202" s="166"/>
      <c r="E202" s="166"/>
      <c r="F202" s="62" t="s">
        <v>999</v>
      </c>
      <c r="H202" s="9"/>
      <c r="I202" s="52"/>
      <c r="J202" s="169"/>
      <c r="K202" s="165"/>
      <c r="L202" s="82"/>
      <c r="M202" s="294">
        <v>20</v>
      </c>
      <c r="N202" s="171">
        <v>6.118</v>
      </c>
      <c r="O202" s="309">
        <v>10</v>
      </c>
    </row>
    <row r="203" spans="1:15" ht="12" customHeight="1">
      <c r="A203" s="375">
        <v>74</v>
      </c>
      <c r="B203" s="30">
        <v>5021</v>
      </c>
      <c r="C203" s="26">
        <v>2143</v>
      </c>
      <c r="D203" s="166"/>
      <c r="E203" s="166"/>
      <c r="F203" s="62" t="s">
        <v>1030</v>
      </c>
      <c r="H203" s="9"/>
      <c r="I203" s="4"/>
      <c r="J203" s="169"/>
      <c r="K203" s="165"/>
      <c r="L203" s="82"/>
      <c r="M203" s="309">
        <v>15</v>
      </c>
      <c r="N203" s="171">
        <v>8.4</v>
      </c>
      <c r="O203" s="309">
        <v>15</v>
      </c>
    </row>
    <row r="204" spans="1:15" ht="12" customHeight="1">
      <c r="A204" s="89">
        <v>74</v>
      </c>
      <c r="B204" s="30">
        <v>5169</v>
      </c>
      <c r="C204" s="30">
        <v>3349</v>
      </c>
      <c r="D204" s="451"/>
      <c r="E204" s="166"/>
      <c r="F204" s="62" t="s">
        <v>957</v>
      </c>
      <c r="H204" s="9"/>
      <c r="I204" s="25"/>
      <c r="J204" s="169"/>
      <c r="K204" s="165"/>
      <c r="L204" s="82"/>
      <c r="M204" s="309">
        <v>30</v>
      </c>
      <c r="N204" s="171">
        <v>12.876</v>
      </c>
      <c r="O204" s="309">
        <v>20</v>
      </c>
    </row>
    <row r="205" spans="1:15" ht="12" customHeight="1">
      <c r="A205" s="75">
        <v>74</v>
      </c>
      <c r="B205" s="30">
        <v>5175</v>
      </c>
      <c r="C205" s="30">
        <v>3349</v>
      </c>
      <c r="D205" s="452"/>
      <c r="E205" s="166"/>
      <c r="F205" s="62" t="s">
        <v>869</v>
      </c>
      <c r="G205" s="35"/>
      <c r="H205" s="9"/>
      <c r="I205" s="25"/>
      <c r="J205" s="169"/>
      <c r="K205" s="165"/>
      <c r="L205" s="82"/>
      <c r="M205" s="294">
        <v>3</v>
      </c>
      <c r="N205" s="171">
        <v>0</v>
      </c>
      <c r="O205" s="294">
        <v>3</v>
      </c>
    </row>
    <row r="206" spans="1:15" ht="12" customHeight="1">
      <c r="A206" s="75">
        <v>74</v>
      </c>
      <c r="B206" s="30">
        <v>2111</v>
      </c>
      <c r="C206" s="30">
        <v>3319</v>
      </c>
      <c r="D206" s="452"/>
      <c r="E206" s="166"/>
      <c r="F206" s="149" t="s">
        <v>111</v>
      </c>
      <c r="G206" s="4"/>
      <c r="H206" s="9"/>
      <c r="I206" s="52"/>
      <c r="J206" s="149">
        <v>0</v>
      </c>
      <c r="K206" s="171">
        <v>4.565</v>
      </c>
      <c r="L206" s="170">
        <v>0</v>
      </c>
      <c r="M206" s="302"/>
      <c r="N206" s="165"/>
      <c r="O206" s="302"/>
    </row>
    <row r="207" spans="1:15" ht="12" customHeight="1">
      <c r="A207" s="75">
        <v>117</v>
      </c>
      <c r="B207" s="30">
        <v>5169</v>
      </c>
      <c r="C207" s="30">
        <v>3349</v>
      </c>
      <c r="D207" s="452"/>
      <c r="E207" s="166"/>
      <c r="F207" s="62" t="s">
        <v>955</v>
      </c>
      <c r="H207" s="9"/>
      <c r="I207" s="52"/>
      <c r="J207" s="169"/>
      <c r="K207" s="165"/>
      <c r="L207" s="82"/>
      <c r="M207" s="294">
        <v>325</v>
      </c>
      <c r="N207" s="171">
        <v>250.34</v>
      </c>
      <c r="O207" s="294">
        <v>325</v>
      </c>
    </row>
    <row r="208" spans="1:15" ht="12" customHeight="1">
      <c r="A208" s="75">
        <v>117</v>
      </c>
      <c r="B208" s="30">
        <v>2111</v>
      </c>
      <c r="C208" s="30">
        <v>3349</v>
      </c>
      <c r="D208" s="452"/>
      <c r="E208" s="166"/>
      <c r="F208" s="149" t="s">
        <v>683</v>
      </c>
      <c r="H208" s="9"/>
      <c r="I208" s="52"/>
      <c r="J208" s="149">
        <v>60</v>
      </c>
      <c r="K208" s="171">
        <v>43.529</v>
      </c>
      <c r="L208" s="294">
        <v>60</v>
      </c>
      <c r="M208" s="302"/>
      <c r="N208" s="165"/>
      <c r="O208" s="302"/>
    </row>
    <row r="209" spans="1:15" ht="12" customHeight="1">
      <c r="A209" s="75">
        <v>118</v>
      </c>
      <c r="B209" s="30">
        <v>5169</v>
      </c>
      <c r="C209" s="30">
        <v>3319</v>
      </c>
      <c r="D209" s="452"/>
      <c r="E209" s="166"/>
      <c r="F209" s="62" t="s">
        <v>956</v>
      </c>
      <c r="G209" s="4"/>
      <c r="H209" s="9"/>
      <c r="I209" s="52"/>
      <c r="J209" s="169"/>
      <c r="K209" s="165"/>
      <c r="L209" s="82"/>
      <c r="M209" s="294">
        <v>185</v>
      </c>
      <c r="N209" s="171">
        <v>152.96</v>
      </c>
      <c r="O209" s="294">
        <v>185</v>
      </c>
    </row>
    <row r="210" spans="1:15" ht="12" customHeight="1">
      <c r="A210" s="75"/>
      <c r="B210" s="30"/>
      <c r="C210" s="30"/>
      <c r="D210" s="452"/>
      <c r="E210" s="166"/>
      <c r="F210" s="70" t="s">
        <v>406</v>
      </c>
      <c r="G210" s="4"/>
      <c r="H210" s="9"/>
      <c r="I210" s="52"/>
      <c r="J210" s="147">
        <f>SUM(J208+J206)</f>
        <v>60</v>
      </c>
      <c r="K210" s="173">
        <f>SUM(K208+K206)</f>
        <v>48.094</v>
      </c>
      <c r="L210" s="295">
        <f>SUM(L206:L209)</f>
        <v>60</v>
      </c>
      <c r="M210" s="295">
        <f>SUM(M202:M209)</f>
        <v>578</v>
      </c>
      <c r="N210" s="173">
        <f>SUM(N202:N209)</f>
        <v>430.69399999999996</v>
      </c>
      <c r="O210" s="295">
        <f>SUM(O202:O209)</f>
        <v>558</v>
      </c>
    </row>
    <row r="211" spans="1:15" ht="3" customHeight="1">
      <c r="A211" s="75"/>
      <c r="B211" s="30"/>
      <c r="C211" s="30"/>
      <c r="D211" s="452"/>
      <c r="E211" s="166"/>
      <c r="F211" s="70"/>
      <c r="G211" s="4"/>
      <c r="H211" s="9"/>
      <c r="I211" s="52"/>
      <c r="J211" s="149"/>
      <c r="K211" s="171"/>
      <c r="L211" s="170"/>
      <c r="M211" s="295"/>
      <c r="N211" s="173"/>
      <c r="O211" s="295"/>
    </row>
    <row r="212" spans="1:15" ht="12.75">
      <c r="A212" s="26">
        <v>75</v>
      </c>
      <c r="B212" s="30">
        <v>5169</v>
      </c>
      <c r="C212" s="30">
        <v>3399</v>
      </c>
      <c r="D212" s="166"/>
      <c r="E212" s="166"/>
      <c r="F212" s="62" t="s">
        <v>1173</v>
      </c>
      <c r="H212" s="9"/>
      <c r="I212" s="25"/>
      <c r="J212" s="169"/>
      <c r="K212" s="165"/>
      <c r="L212" s="82"/>
      <c r="M212" s="294">
        <v>25</v>
      </c>
      <c r="N212" s="171">
        <v>11.68</v>
      </c>
      <c r="O212" s="294">
        <v>25</v>
      </c>
    </row>
    <row r="213" spans="1:15" ht="12.75">
      <c r="A213" s="26">
        <v>75</v>
      </c>
      <c r="B213" s="30">
        <v>5175</v>
      </c>
      <c r="C213" s="30">
        <v>3399</v>
      </c>
      <c r="D213" s="166"/>
      <c r="E213" s="166"/>
      <c r="F213" s="62" t="s">
        <v>1069</v>
      </c>
      <c r="H213" s="9"/>
      <c r="I213" s="25"/>
      <c r="J213" s="169"/>
      <c r="K213" s="165"/>
      <c r="L213" s="82"/>
      <c r="M213" s="294">
        <v>20</v>
      </c>
      <c r="N213" s="171">
        <v>16.992</v>
      </c>
      <c r="O213" s="294">
        <v>20</v>
      </c>
    </row>
    <row r="214" spans="1:15" ht="12.75">
      <c r="A214" s="26">
        <v>75</v>
      </c>
      <c r="B214" s="30">
        <v>5194</v>
      </c>
      <c r="C214" s="30">
        <v>3399</v>
      </c>
      <c r="D214" s="166"/>
      <c r="E214" s="166"/>
      <c r="F214" s="62" t="s">
        <v>1070</v>
      </c>
      <c r="H214" s="9"/>
      <c r="I214" s="25"/>
      <c r="J214" s="169"/>
      <c r="K214" s="165"/>
      <c r="L214" s="82"/>
      <c r="M214" s="294">
        <v>40</v>
      </c>
      <c r="N214" s="171">
        <v>29.559</v>
      </c>
      <c r="O214" s="294">
        <v>40</v>
      </c>
    </row>
    <row r="215" spans="1:15" ht="12.75">
      <c r="A215" s="87">
        <v>75</v>
      </c>
      <c r="B215" s="30"/>
      <c r="C215" s="30"/>
      <c r="D215" s="166"/>
      <c r="E215" s="166"/>
      <c r="F215" s="70" t="s">
        <v>951</v>
      </c>
      <c r="H215" s="9"/>
      <c r="I215" s="25"/>
      <c r="J215" s="169"/>
      <c r="K215" s="165"/>
      <c r="L215" s="82"/>
      <c r="M215" s="295">
        <f>SUM(M212:M214)</f>
        <v>85</v>
      </c>
      <c r="N215" s="173">
        <f>SUM(N212:N214)</f>
        <v>58.231</v>
      </c>
      <c r="O215" s="295">
        <f>SUM(O212:O214)</f>
        <v>85</v>
      </c>
    </row>
    <row r="216" spans="1:15" ht="1.5" customHeight="1">
      <c r="A216" s="87"/>
      <c r="B216" s="30"/>
      <c r="C216" s="30"/>
      <c r="D216" s="166"/>
      <c r="E216" s="166"/>
      <c r="F216" s="70"/>
      <c r="H216" s="9"/>
      <c r="I216" s="25"/>
      <c r="J216" s="169"/>
      <c r="K216" s="165"/>
      <c r="L216" s="82"/>
      <c r="M216" s="295"/>
      <c r="N216" s="173"/>
      <c r="O216" s="295"/>
    </row>
    <row r="217" spans="1:15" ht="12.75" customHeight="1">
      <c r="A217" s="30">
        <v>76</v>
      </c>
      <c r="B217" s="30">
        <v>5021</v>
      </c>
      <c r="C217" s="30">
        <v>2143</v>
      </c>
      <c r="D217" s="166"/>
      <c r="E217" s="166"/>
      <c r="F217" s="11" t="s">
        <v>1030</v>
      </c>
      <c r="H217" s="9"/>
      <c r="I217" s="25"/>
      <c r="J217" s="169"/>
      <c r="K217" s="165"/>
      <c r="L217" s="82"/>
      <c r="M217" s="294">
        <v>0</v>
      </c>
      <c r="N217" s="171">
        <v>0.379</v>
      </c>
      <c r="O217" s="294">
        <v>0</v>
      </c>
    </row>
    <row r="218" spans="1:15" ht="12.75" customHeight="1">
      <c r="A218" s="30">
        <v>76</v>
      </c>
      <c r="B218" s="30">
        <v>5154</v>
      </c>
      <c r="C218" s="30">
        <v>2143</v>
      </c>
      <c r="D218" s="166"/>
      <c r="E218" s="166"/>
      <c r="F218" s="11" t="s">
        <v>1066</v>
      </c>
      <c r="H218" s="9"/>
      <c r="I218" s="25"/>
      <c r="J218" s="169"/>
      <c r="K218" s="165"/>
      <c r="L218" s="82"/>
      <c r="M218" s="294">
        <v>0</v>
      </c>
      <c r="N218" s="199">
        <v>0.287</v>
      </c>
      <c r="O218" s="294">
        <v>0</v>
      </c>
    </row>
    <row r="219" spans="1:15" ht="12.75">
      <c r="A219" s="30">
        <v>76</v>
      </c>
      <c r="B219" s="30">
        <v>5169</v>
      </c>
      <c r="C219" s="26">
        <v>2143</v>
      </c>
      <c r="D219" s="166"/>
      <c r="E219" s="166"/>
      <c r="F219" s="11" t="s">
        <v>999</v>
      </c>
      <c r="H219" s="9"/>
      <c r="I219" s="25"/>
      <c r="J219" s="169"/>
      <c r="K219" s="165"/>
      <c r="L219" s="82"/>
      <c r="M219" s="294">
        <v>70</v>
      </c>
      <c r="N219" s="199">
        <v>56.9</v>
      </c>
      <c r="O219" s="294">
        <v>70</v>
      </c>
    </row>
    <row r="220" spans="1:15" ht="12.75">
      <c r="A220" s="30">
        <v>76</v>
      </c>
      <c r="B220" s="30">
        <v>5175</v>
      </c>
      <c r="C220" s="26">
        <v>2143</v>
      </c>
      <c r="D220" s="166"/>
      <c r="E220" s="166"/>
      <c r="F220" s="11" t="s">
        <v>1069</v>
      </c>
      <c r="H220" s="9"/>
      <c r="I220" s="25"/>
      <c r="J220" s="169"/>
      <c r="K220" s="165"/>
      <c r="L220" s="82"/>
      <c r="M220" s="294">
        <v>32</v>
      </c>
      <c r="N220" s="171">
        <v>25.58</v>
      </c>
      <c r="O220" s="294">
        <v>20</v>
      </c>
    </row>
    <row r="221" spans="1:15" ht="12.75">
      <c r="A221" s="87">
        <v>76</v>
      </c>
      <c r="B221" s="30"/>
      <c r="C221" s="26"/>
      <c r="D221" s="166"/>
      <c r="E221" s="166"/>
      <c r="F221" s="70" t="s">
        <v>236</v>
      </c>
      <c r="H221" s="9"/>
      <c r="I221" s="25"/>
      <c r="J221" s="169"/>
      <c r="K221" s="165"/>
      <c r="L221" s="82"/>
      <c r="M221" s="295">
        <f>SUM(M217:M220)</f>
        <v>102</v>
      </c>
      <c r="N221" s="173">
        <f>SUM(N217:N220)</f>
        <v>83.14599999999999</v>
      </c>
      <c r="O221" s="295">
        <f>SUM(O217:O220)</f>
        <v>90</v>
      </c>
    </row>
    <row r="222" spans="1:15" ht="3" customHeight="1">
      <c r="A222" s="87"/>
      <c r="B222" s="30"/>
      <c r="C222" s="26"/>
      <c r="D222" s="166"/>
      <c r="E222" s="166"/>
      <c r="F222" s="70"/>
      <c r="H222" s="9"/>
      <c r="I222" s="25"/>
      <c r="J222" s="149"/>
      <c r="K222" s="171"/>
      <c r="L222" s="170"/>
      <c r="M222" s="295"/>
      <c r="N222" s="171"/>
      <c r="O222" s="295"/>
    </row>
    <row r="223" spans="1:15" ht="12.75" customHeight="1">
      <c r="A223" s="87">
        <v>78</v>
      </c>
      <c r="B223" s="30">
        <v>2229</v>
      </c>
      <c r="C223" s="26">
        <v>6409</v>
      </c>
      <c r="D223" s="166"/>
      <c r="E223" s="166"/>
      <c r="F223" s="70" t="s">
        <v>352</v>
      </c>
      <c r="H223" s="9"/>
      <c r="I223" s="52"/>
      <c r="J223" s="242">
        <v>0</v>
      </c>
      <c r="K223" s="194">
        <v>0.183</v>
      </c>
      <c r="L223" s="625">
        <v>0</v>
      </c>
      <c r="M223" s="306"/>
      <c r="N223" s="165"/>
      <c r="O223" s="306"/>
    </row>
    <row r="224" spans="1:15" ht="12.75">
      <c r="A224" s="87">
        <v>78</v>
      </c>
      <c r="B224" s="30">
        <v>5213</v>
      </c>
      <c r="C224" s="26">
        <v>2143</v>
      </c>
      <c r="D224" s="166"/>
      <c r="E224" s="166"/>
      <c r="F224" s="101" t="s">
        <v>1112</v>
      </c>
      <c r="H224" s="9"/>
      <c r="I224" s="52"/>
      <c r="J224" s="169"/>
      <c r="K224" s="333"/>
      <c r="L224" s="571"/>
      <c r="M224" s="295">
        <v>1500</v>
      </c>
      <c r="N224" s="173">
        <v>1500</v>
      </c>
      <c r="O224" s="295">
        <v>1300</v>
      </c>
    </row>
    <row r="225" spans="1:15" ht="12" customHeight="1">
      <c r="A225" s="89">
        <v>82</v>
      </c>
      <c r="B225" s="30">
        <v>5222</v>
      </c>
      <c r="C225" s="30">
        <v>2143</v>
      </c>
      <c r="D225" s="451"/>
      <c r="E225" s="166"/>
      <c r="F225" s="151" t="s">
        <v>405</v>
      </c>
      <c r="G225" s="4"/>
      <c r="H225" s="9"/>
      <c r="I225" s="4"/>
      <c r="J225" s="169"/>
      <c r="K225" s="165"/>
      <c r="L225" s="82"/>
      <c r="M225" s="295">
        <v>90</v>
      </c>
      <c r="N225" s="193">
        <v>90</v>
      </c>
      <c r="O225" s="295">
        <v>60</v>
      </c>
    </row>
    <row r="226" spans="1:15" ht="2.25" customHeight="1">
      <c r="A226" s="89"/>
      <c r="B226" s="32"/>
      <c r="C226" s="32"/>
      <c r="D226" s="451"/>
      <c r="E226" s="277"/>
      <c r="F226" s="378"/>
      <c r="G226" s="4"/>
      <c r="H226" s="9"/>
      <c r="I226" s="4"/>
      <c r="J226" s="198"/>
      <c r="K226" s="199"/>
      <c r="L226" s="537"/>
      <c r="M226" s="295"/>
      <c r="N226" s="173"/>
      <c r="O226" s="295"/>
    </row>
    <row r="227" spans="1:15" ht="13.5" customHeight="1">
      <c r="A227" s="87">
        <v>83</v>
      </c>
      <c r="B227" s="30">
        <v>2111</v>
      </c>
      <c r="C227" s="30">
        <v>2143</v>
      </c>
      <c r="D227" s="166"/>
      <c r="E227" s="166"/>
      <c r="F227" s="101" t="s">
        <v>15</v>
      </c>
      <c r="G227" s="11"/>
      <c r="H227" s="12"/>
      <c r="I227" s="11"/>
      <c r="J227" s="147">
        <v>355</v>
      </c>
      <c r="K227" s="173">
        <v>155</v>
      </c>
      <c r="L227" s="295">
        <v>300</v>
      </c>
      <c r="M227" s="812"/>
      <c r="N227" s="190"/>
      <c r="O227" s="306"/>
    </row>
    <row r="228" spans="1:15" ht="13.5" customHeight="1">
      <c r="A228" s="633">
        <v>83</v>
      </c>
      <c r="B228" s="76">
        <v>5169</v>
      </c>
      <c r="C228" s="76">
        <v>2143</v>
      </c>
      <c r="D228" s="326"/>
      <c r="E228" s="450"/>
      <c r="F228" s="211" t="s">
        <v>1016</v>
      </c>
      <c r="G228" s="4"/>
      <c r="H228" s="9"/>
      <c r="I228" s="4"/>
      <c r="J228" s="189"/>
      <c r="K228" s="190"/>
      <c r="L228" s="306"/>
      <c r="M228" s="296">
        <v>450</v>
      </c>
      <c r="N228" s="193">
        <v>315</v>
      </c>
      <c r="O228" s="296">
        <v>300</v>
      </c>
    </row>
    <row r="229" spans="1:15" ht="3" customHeight="1">
      <c r="A229" s="89"/>
      <c r="B229" s="30"/>
      <c r="C229" s="30"/>
      <c r="D229" s="451"/>
      <c r="E229" s="166"/>
      <c r="F229" s="101"/>
      <c r="G229" s="4"/>
      <c r="H229" s="9"/>
      <c r="I229" s="4"/>
      <c r="J229" s="147"/>
      <c r="K229" s="173"/>
      <c r="L229" s="295"/>
      <c r="M229" s="295"/>
      <c r="N229" s="173"/>
      <c r="O229" s="295"/>
    </row>
    <row r="230" spans="1:15" ht="13.5" customHeight="1">
      <c r="A230" s="89">
        <v>84</v>
      </c>
      <c r="B230" s="30">
        <v>2112</v>
      </c>
      <c r="C230" s="30">
        <v>3319</v>
      </c>
      <c r="D230" s="451"/>
      <c r="E230" s="166"/>
      <c r="F230" s="101" t="s">
        <v>22</v>
      </c>
      <c r="G230" s="4"/>
      <c r="H230" s="9"/>
      <c r="I230" s="4"/>
      <c r="J230" s="593">
        <v>50</v>
      </c>
      <c r="K230" s="594">
        <v>38.445</v>
      </c>
      <c r="L230" s="659">
        <v>50</v>
      </c>
      <c r="M230" s="306"/>
      <c r="N230" s="190"/>
      <c r="O230" s="306"/>
    </row>
    <row r="231" spans="1:15" ht="2.25" customHeight="1">
      <c r="A231" s="89"/>
      <c r="B231" s="30"/>
      <c r="C231" s="30"/>
      <c r="D231" s="451"/>
      <c r="E231" s="166"/>
      <c r="F231" s="101"/>
      <c r="G231" s="4"/>
      <c r="H231" s="9"/>
      <c r="I231" s="4"/>
      <c r="J231" s="147"/>
      <c r="K231" s="173"/>
      <c r="L231" s="295"/>
      <c r="M231" s="295"/>
      <c r="N231" s="173"/>
      <c r="O231" s="295"/>
    </row>
    <row r="232" spans="1:15" ht="12.75">
      <c r="A232" s="49">
        <v>120</v>
      </c>
      <c r="B232" s="30">
        <v>5169</v>
      </c>
      <c r="C232" s="30">
        <v>6171</v>
      </c>
      <c r="D232" s="452"/>
      <c r="E232" s="166"/>
      <c r="F232" s="11" t="s">
        <v>824</v>
      </c>
      <c r="H232" s="9"/>
      <c r="I232" s="25"/>
      <c r="J232" s="169"/>
      <c r="K232" s="165"/>
      <c r="L232" s="82"/>
      <c r="M232" s="309">
        <v>10</v>
      </c>
      <c r="N232" s="207">
        <v>0.199</v>
      </c>
      <c r="O232" s="309">
        <v>10</v>
      </c>
    </row>
    <row r="233" spans="1:15" ht="12.75">
      <c r="A233" s="49">
        <v>120</v>
      </c>
      <c r="B233" s="30">
        <v>5175</v>
      </c>
      <c r="C233" s="30">
        <v>6171</v>
      </c>
      <c r="D233" s="451"/>
      <c r="E233" s="166"/>
      <c r="F233" s="11" t="s">
        <v>1069</v>
      </c>
      <c r="H233" s="9"/>
      <c r="I233" s="52"/>
      <c r="J233" s="169"/>
      <c r="K233" s="165"/>
      <c r="L233" s="82"/>
      <c r="M233" s="294">
        <v>101</v>
      </c>
      <c r="N233" s="171">
        <v>90.673</v>
      </c>
      <c r="O233" s="309">
        <v>90</v>
      </c>
    </row>
    <row r="234" spans="1:15" ht="12.75">
      <c r="A234" s="49">
        <v>120</v>
      </c>
      <c r="B234" s="30">
        <v>5194</v>
      </c>
      <c r="C234" s="30">
        <v>6171</v>
      </c>
      <c r="D234" s="454"/>
      <c r="E234" s="166"/>
      <c r="F234" s="11" t="s">
        <v>1070</v>
      </c>
      <c r="H234" s="9"/>
      <c r="I234" s="52"/>
      <c r="J234" s="169"/>
      <c r="K234" s="165"/>
      <c r="L234" s="82"/>
      <c r="M234" s="294">
        <v>35</v>
      </c>
      <c r="N234" s="171">
        <v>23.911</v>
      </c>
      <c r="O234" s="309">
        <v>40</v>
      </c>
    </row>
    <row r="235" spans="1:15" ht="12.75">
      <c r="A235" s="49">
        <v>120</v>
      </c>
      <c r="B235" s="32">
        <v>5901</v>
      </c>
      <c r="C235" s="32">
        <v>6171</v>
      </c>
      <c r="D235" s="451"/>
      <c r="E235" s="166"/>
      <c r="F235" s="11" t="s">
        <v>684</v>
      </c>
      <c r="H235" s="9"/>
      <c r="I235" s="52"/>
      <c r="J235" s="169"/>
      <c r="K235" s="165"/>
      <c r="L235" s="572"/>
      <c r="M235" s="294">
        <v>2</v>
      </c>
      <c r="N235" s="171">
        <v>0</v>
      </c>
      <c r="O235" s="309">
        <v>30</v>
      </c>
    </row>
    <row r="236" spans="1:15" ht="12.75">
      <c r="A236" s="30">
        <v>120</v>
      </c>
      <c r="B236" s="30">
        <v>5212</v>
      </c>
      <c r="C236" s="30">
        <v>3317</v>
      </c>
      <c r="D236" s="166"/>
      <c r="E236" s="166"/>
      <c r="F236" s="149" t="s">
        <v>114</v>
      </c>
      <c r="H236" s="9"/>
      <c r="I236" s="52"/>
      <c r="J236" s="169"/>
      <c r="K236" s="165"/>
      <c r="L236" s="572"/>
      <c r="M236" s="294">
        <v>5</v>
      </c>
      <c r="N236" s="171">
        <v>5</v>
      </c>
      <c r="O236" s="309">
        <v>0</v>
      </c>
    </row>
    <row r="237" spans="1:15" ht="12.75">
      <c r="A237" s="30">
        <v>120</v>
      </c>
      <c r="B237" s="30">
        <v>5222</v>
      </c>
      <c r="C237" s="30">
        <v>3429</v>
      </c>
      <c r="D237" s="166"/>
      <c r="E237" s="166"/>
      <c r="F237" s="149" t="s">
        <v>178</v>
      </c>
      <c r="H237" s="9"/>
      <c r="I237" s="52"/>
      <c r="J237" s="169"/>
      <c r="K237" s="165"/>
      <c r="L237" s="572"/>
      <c r="M237" s="294">
        <v>10</v>
      </c>
      <c r="N237" s="171">
        <v>10</v>
      </c>
      <c r="O237" s="309">
        <v>0</v>
      </c>
    </row>
    <row r="238" spans="1:15" ht="12.75">
      <c r="A238" s="30">
        <v>120</v>
      </c>
      <c r="B238" s="30">
        <v>5222</v>
      </c>
      <c r="C238" s="30">
        <v>3792</v>
      </c>
      <c r="D238" s="166"/>
      <c r="E238" s="166"/>
      <c r="F238" s="149" t="s">
        <v>721</v>
      </c>
      <c r="H238" s="9"/>
      <c r="I238" s="52"/>
      <c r="J238" s="169"/>
      <c r="K238" s="165"/>
      <c r="L238" s="572"/>
      <c r="M238" s="294">
        <v>5</v>
      </c>
      <c r="N238" s="171">
        <v>5</v>
      </c>
      <c r="O238" s="309">
        <v>0</v>
      </c>
    </row>
    <row r="239" spans="1:15" ht="12.75">
      <c r="A239" s="30">
        <v>120</v>
      </c>
      <c r="B239" s="30">
        <v>5222</v>
      </c>
      <c r="C239" s="30">
        <v>3312</v>
      </c>
      <c r="D239" s="166"/>
      <c r="E239" s="166"/>
      <c r="F239" s="149" t="s">
        <v>1113</v>
      </c>
      <c r="H239" s="9"/>
      <c r="I239" s="52"/>
      <c r="J239" s="169"/>
      <c r="K239" s="165"/>
      <c r="L239" s="572"/>
      <c r="M239" s="294">
        <v>5</v>
      </c>
      <c r="N239" s="171">
        <v>5</v>
      </c>
      <c r="O239" s="309">
        <v>0</v>
      </c>
    </row>
    <row r="240" spans="1:15" ht="12.75">
      <c r="A240" s="30">
        <v>120</v>
      </c>
      <c r="B240" s="30">
        <v>5333</v>
      </c>
      <c r="C240" s="30">
        <v>3312</v>
      </c>
      <c r="D240" s="166"/>
      <c r="E240" s="166"/>
      <c r="F240" s="149" t="s">
        <v>177</v>
      </c>
      <c r="H240" s="9"/>
      <c r="I240" s="52"/>
      <c r="J240" s="169"/>
      <c r="K240" s="165"/>
      <c r="L240" s="572"/>
      <c r="M240" s="294">
        <v>3</v>
      </c>
      <c r="N240" s="171">
        <v>3</v>
      </c>
      <c r="O240" s="309">
        <v>0</v>
      </c>
    </row>
    <row r="241" spans="1:15" ht="12.75">
      <c r="A241" s="30">
        <v>120</v>
      </c>
      <c r="B241" s="30">
        <v>5339</v>
      </c>
      <c r="C241" s="30">
        <v>3421</v>
      </c>
      <c r="D241" s="166"/>
      <c r="E241" s="166"/>
      <c r="F241" s="149" t="s">
        <v>179</v>
      </c>
      <c r="H241" s="9"/>
      <c r="I241" s="52"/>
      <c r="J241" s="169"/>
      <c r="K241" s="165"/>
      <c r="L241" s="572"/>
      <c r="M241" s="294">
        <v>10</v>
      </c>
      <c r="N241" s="171">
        <v>10</v>
      </c>
      <c r="O241" s="309">
        <v>0</v>
      </c>
    </row>
    <row r="242" spans="1:15" ht="12.75">
      <c r="A242" s="30">
        <v>120</v>
      </c>
      <c r="B242" s="30">
        <v>5493</v>
      </c>
      <c r="C242" s="30">
        <v>3319</v>
      </c>
      <c r="D242" s="166"/>
      <c r="E242" s="166"/>
      <c r="F242" s="149" t="s">
        <v>231</v>
      </c>
      <c r="H242" s="9"/>
      <c r="I242" s="52"/>
      <c r="J242" s="169"/>
      <c r="K242" s="165"/>
      <c r="L242" s="572"/>
      <c r="M242" s="294">
        <v>5</v>
      </c>
      <c r="N242" s="171">
        <v>5</v>
      </c>
      <c r="O242" s="309">
        <v>0</v>
      </c>
    </row>
    <row r="243" spans="1:15" ht="12.75">
      <c r="A243" s="30">
        <v>120</v>
      </c>
      <c r="B243" s="30">
        <v>5493</v>
      </c>
      <c r="C243" s="30">
        <v>3312</v>
      </c>
      <c r="D243" s="166"/>
      <c r="E243" s="166"/>
      <c r="F243" s="149" t="s">
        <v>230</v>
      </c>
      <c r="H243" s="9"/>
      <c r="I243" s="52"/>
      <c r="J243" s="169"/>
      <c r="K243" s="165"/>
      <c r="L243" s="572"/>
      <c r="M243" s="294">
        <v>10</v>
      </c>
      <c r="N243" s="171">
        <v>10</v>
      </c>
      <c r="O243" s="309">
        <v>0</v>
      </c>
    </row>
    <row r="244" spans="1:15" ht="12.75">
      <c r="A244" s="87">
        <v>120</v>
      </c>
      <c r="B244" s="30"/>
      <c r="C244" s="30"/>
      <c r="D244" s="166"/>
      <c r="E244" s="166"/>
      <c r="F244" s="70" t="s">
        <v>1012</v>
      </c>
      <c r="H244" s="9"/>
      <c r="I244" s="52"/>
      <c r="J244" s="169"/>
      <c r="K244" s="165"/>
      <c r="L244" s="82"/>
      <c r="M244" s="295">
        <f>SUM(M232:M243)</f>
        <v>201</v>
      </c>
      <c r="N244" s="173">
        <f>SUM(N232:N243)</f>
        <v>167.78300000000002</v>
      </c>
      <c r="O244" s="315">
        <f>SUM(O232:O243)</f>
        <v>170</v>
      </c>
    </row>
    <row r="245" spans="1:15" ht="1.5" customHeight="1">
      <c r="A245" s="87"/>
      <c r="B245" s="30"/>
      <c r="C245" s="30"/>
      <c r="D245" s="166"/>
      <c r="E245" s="166"/>
      <c r="F245" s="80"/>
      <c r="H245" s="9"/>
      <c r="I245" s="4"/>
      <c r="J245" s="169"/>
      <c r="K245" s="165"/>
      <c r="L245" s="82"/>
      <c r="M245" s="296"/>
      <c r="N245" s="193"/>
      <c r="O245" s="315"/>
    </row>
    <row r="246" spans="1:15" ht="12.75">
      <c r="A246" s="133">
        <v>121</v>
      </c>
      <c r="B246" s="32">
        <v>5222</v>
      </c>
      <c r="C246" s="32">
        <v>3312</v>
      </c>
      <c r="D246" s="277"/>
      <c r="E246" s="277"/>
      <c r="F246" s="80" t="s">
        <v>287</v>
      </c>
      <c r="H246" s="9"/>
      <c r="I246" s="4"/>
      <c r="J246" s="169"/>
      <c r="K246" s="165"/>
      <c r="L246" s="82"/>
      <c r="M246" s="295">
        <v>1000</v>
      </c>
      <c r="N246" s="173">
        <v>1000</v>
      </c>
      <c r="O246" s="295">
        <v>500</v>
      </c>
    </row>
    <row r="247" spans="1:15" ht="12.75">
      <c r="A247" s="133">
        <v>947</v>
      </c>
      <c r="B247" s="32">
        <v>2324</v>
      </c>
      <c r="C247" s="32">
        <v>2143</v>
      </c>
      <c r="D247" s="277"/>
      <c r="E247" s="277"/>
      <c r="F247" s="80" t="s">
        <v>142</v>
      </c>
      <c r="G247" s="18"/>
      <c r="H247" s="13"/>
      <c r="I247" s="18"/>
      <c r="J247" s="197">
        <v>42</v>
      </c>
      <c r="K247" s="193">
        <v>42.054</v>
      </c>
      <c r="L247" s="296">
        <v>0</v>
      </c>
      <c r="M247" s="306"/>
      <c r="N247" s="190"/>
      <c r="O247" s="306"/>
    </row>
    <row r="248" spans="1:15" ht="2.25" customHeight="1">
      <c r="A248" s="87"/>
      <c r="B248" s="30"/>
      <c r="C248" s="30"/>
      <c r="D248" s="166"/>
      <c r="E248" s="166"/>
      <c r="F248" s="70"/>
      <c r="G248" s="11"/>
      <c r="H248" s="12"/>
      <c r="I248" s="11"/>
      <c r="J248" s="147"/>
      <c r="K248" s="173"/>
      <c r="L248" s="556"/>
      <c r="M248" s="295"/>
      <c r="N248" s="173"/>
      <c r="O248" s="295"/>
    </row>
    <row r="249" spans="1:15" ht="12.75">
      <c r="A249" s="26">
        <v>86</v>
      </c>
      <c r="B249" s="30">
        <v>5169</v>
      </c>
      <c r="C249" s="30">
        <v>2143</v>
      </c>
      <c r="D249" s="166"/>
      <c r="E249" s="166"/>
      <c r="F249" s="62" t="s">
        <v>846</v>
      </c>
      <c r="G249" s="681"/>
      <c r="H249" s="86"/>
      <c r="I249" s="681"/>
      <c r="J249" s="169"/>
      <c r="K249" s="165"/>
      <c r="L249" s="302"/>
      <c r="M249" s="294">
        <v>0</v>
      </c>
      <c r="N249" s="171">
        <v>0</v>
      </c>
      <c r="O249" s="294">
        <v>184</v>
      </c>
    </row>
    <row r="250" spans="1:15" ht="12.75">
      <c r="A250" s="87">
        <v>86</v>
      </c>
      <c r="B250" s="30"/>
      <c r="C250" s="30"/>
      <c r="D250" s="166"/>
      <c r="E250" s="166"/>
      <c r="F250" s="70" t="s">
        <v>450</v>
      </c>
      <c r="G250" s="4"/>
      <c r="H250" s="9"/>
      <c r="I250" s="4"/>
      <c r="J250" s="189"/>
      <c r="K250" s="190"/>
      <c r="L250" s="306"/>
      <c r="M250" s="295">
        <f>SUM(M249:M249)</f>
        <v>0</v>
      </c>
      <c r="N250" s="173">
        <f>SUM(N249:N249)</f>
        <v>0</v>
      </c>
      <c r="O250" s="295">
        <f>SUM(O249:O249)</f>
        <v>184</v>
      </c>
    </row>
    <row r="251" spans="1:15" ht="2.25" customHeight="1">
      <c r="A251" s="87"/>
      <c r="B251" s="30"/>
      <c r="C251" s="30"/>
      <c r="D251" s="166"/>
      <c r="E251" s="166"/>
      <c r="F251" s="70"/>
      <c r="G251" s="4"/>
      <c r="H251" s="9"/>
      <c r="I251" s="4"/>
      <c r="J251" s="147"/>
      <c r="K251" s="173"/>
      <c r="L251" s="295"/>
      <c r="M251" s="586"/>
      <c r="N251" s="173"/>
      <c r="O251" s="295"/>
    </row>
    <row r="252" spans="1:15" ht="12.75">
      <c r="A252" s="26">
        <v>87</v>
      </c>
      <c r="B252" s="30">
        <v>2111</v>
      </c>
      <c r="C252" s="30">
        <v>3319</v>
      </c>
      <c r="D252" s="166"/>
      <c r="E252" s="166"/>
      <c r="F252" s="62" t="s">
        <v>818</v>
      </c>
      <c r="G252" s="4"/>
      <c r="H252" s="9"/>
      <c r="I252" s="4"/>
      <c r="J252" s="149">
        <v>0</v>
      </c>
      <c r="K252" s="171">
        <v>0</v>
      </c>
      <c r="L252" s="294">
        <v>50</v>
      </c>
      <c r="M252" s="302"/>
      <c r="N252" s="165"/>
      <c r="O252" s="302"/>
    </row>
    <row r="253" spans="1:15" ht="12.75">
      <c r="A253" s="26">
        <v>87</v>
      </c>
      <c r="B253" s="30">
        <v>5169</v>
      </c>
      <c r="C253" s="30">
        <v>3319</v>
      </c>
      <c r="D253" s="166"/>
      <c r="E253" s="166"/>
      <c r="F253" s="62" t="s">
        <v>975</v>
      </c>
      <c r="G253" s="4"/>
      <c r="H253" s="9"/>
      <c r="I253" s="4"/>
      <c r="J253" s="169"/>
      <c r="K253" s="165"/>
      <c r="L253" s="302"/>
      <c r="M253" s="294">
        <v>0</v>
      </c>
      <c r="N253" s="171">
        <v>0</v>
      </c>
      <c r="O253" s="294">
        <v>100</v>
      </c>
    </row>
    <row r="254" spans="1:15" ht="12.75">
      <c r="A254" s="87">
        <v>87</v>
      </c>
      <c r="B254" s="30"/>
      <c r="C254" s="30"/>
      <c r="D254" s="166"/>
      <c r="E254" s="166"/>
      <c r="F254" s="70" t="s">
        <v>451</v>
      </c>
      <c r="G254" s="4"/>
      <c r="H254" s="9"/>
      <c r="I254" s="4"/>
      <c r="J254" s="147">
        <f>SUM(J252:J253)</f>
        <v>0</v>
      </c>
      <c r="K254" s="173">
        <f>SUM(K252:K253)</f>
        <v>0</v>
      </c>
      <c r="L254" s="295">
        <f>SUM(L252:L253)</f>
        <v>50</v>
      </c>
      <c r="M254" s="295">
        <f>SUM(M253)</f>
        <v>0</v>
      </c>
      <c r="N254" s="173">
        <f>SUM(N253)</f>
        <v>0</v>
      </c>
      <c r="O254" s="295">
        <f>SUM(O253)</f>
        <v>100</v>
      </c>
    </row>
    <row r="255" spans="1:15" ht="2.25" customHeight="1">
      <c r="A255" s="87"/>
      <c r="B255" s="30"/>
      <c r="C255" s="30"/>
      <c r="D255" s="166"/>
      <c r="E255" s="166"/>
      <c r="F255" s="70"/>
      <c r="G255" s="4"/>
      <c r="H255" s="9"/>
      <c r="I255" s="4"/>
      <c r="J255" s="147"/>
      <c r="K255" s="173"/>
      <c r="L255" s="295"/>
      <c r="M255" s="295"/>
      <c r="N255" s="173"/>
      <c r="O255" s="295"/>
    </row>
    <row r="256" spans="1:15" ht="12.75">
      <c r="A256" s="259">
        <v>89</v>
      </c>
      <c r="B256" s="259">
        <v>5169</v>
      </c>
      <c r="C256" s="259">
        <v>3319</v>
      </c>
      <c r="D256" s="166"/>
      <c r="E256" s="166"/>
      <c r="F256" s="255" t="s">
        <v>975</v>
      </c>
      <c r="G256" s="4"/>
      <c r="H256" s="9"/>
      <c r="I256" s="4"/>
      <c r="J256" s="169"/>
      <c r="K256" s="165"/>
      <c r="L256" s="302"/>
      <c r="M256" s="305">
        <v>0</v>
      </c>
      <c r="N256" s="199">
        <v>0</v>
      </c>
      <c r="O256" s="305">
        <v>100</v>
      </c>
    </row>
    <row r="257" spans="1:15" ht="12.75">
      <c r="A257" s="87">
        <v>89</v>
      </c>
      <c r="B257" s="30"/>
      <c r="C257" s="30"/>
      <c r="D257" s="166"/>
      <c r="E257" s="166"/>
      <c r="F257" s="80" t="s">
        <v>452</v>
      </c>
      <c r="G257" s="4"/>
      <c r="H257" s="9"/>
      <c r="I257" s="4"/>
      <c r="J257" s="189"/>
      <c r="K257" s="190"/>
      <c r="L257" s="306"/>
      <c r="M257" s="296">
        <f>SUM(M256)</f>
        <v>0</v>
      </c>
      <c r="N257" s="193">
        <f>SUM(N256)</f>
        <v>0</v>
      </c>
      <c r="O257" s="296">
        <f>SUM(O256)</f>
        <v>100</v>
      </c>
    </row>
    <row r="258" spans="1:15" ht="12.75">
      <c r="A258" s="124"/>
      <c r="B258" s="125"/>
      <c r="C258" s="125"/>
      <c r="D258" s="167"/>
      <c r="E258" s="167"/>
      <c r="F258" s="810" t="s">
        <v>453</v>
      </c>
      <c r="G258" s="811"/>
      <c r="H258" s="809"/>
      <c r="I258" s="811"/>
      <c r="J258" s="771">
        <f>SUM(J257+J254)</f>
        <v>0</v>
      </c>
      <c r="K258" s="479">
        <f>SUM(K257+K254)</f>
        <v>0</v>
      </c>
      <c r="L258" s="478">
        <f>SUM(L257+L254)</f>
        <v>50</v>
      </c>
      <c r="M258" s="478">
        <f>SUM(M257+M254)</f>
        <v>0</v>
      </c>
      <c r="N258" s="479">
        <f>SUM(N257+N254)</f>
        <v>0</v>
      </c>
      <c r="O258" s="478">
        <f>SUM(O257+O253)</f>
        <v>200</v>
      </c>
    </row>
    <row r="259" spans="1:15" ht="5.25" customHeight="1" thickBot="1">
      <c r="A259" s="36"/>
      <c r="B259" s="43"/>
      <c r="C259" s="43"/>
      <c r="D259" s="325"/>
      <c r="E259" s="325"/>
      <c r="F259" s="17"/>
      <c r="G259" s="2"/>
      <c r="H259" s="215"/>
      <c r="I259" s="521"/>
      <c r="J259" s="405"/>
      <c r="K259" s="683"/>
      <c r="L259" s="684"/>
      <c r="M259" s="307"/>
      <c r="N259" s="192"/>
      <c r="O259" s="307"/>
    </row>
    <row r="260" spans="1:18" ht="13.5" thickBot="1">
      <c r="A260" s="6"/>
      <c r="B260" s="6"/>
      <c r="C260" s="6"/>
      <c r="D260" s="448"/>
      <c r="E260" s="448"/>
      <c r="F260" s="24" t="s">
        <v>53</v>
      </c>
      <c r="G260" s="433" t="e">
        <f>SUM(#REF!+#REF!+#REF!+#REF!+#REF!)</f>
        <v>#REF!</v>
      </c>
      <c r="H260" s="132"/>
      <c r="I260" s="92" t="e">
        <f>#REF!+#REF!</f>
        <v>#REF!</v>
      </c>
      <c r="J260" s="313">
        <f>SUM(J227+J210+J156+J230+J116+J90+J247+J223+J94+J92+J200)</f>
        <v>3672</v>
      </c>
      <c r="K260" s="188">
        <f>SUM(K227+K210+K156+K230+K116+K90+K247+K223+K94+K92+K200)</f>
        <v>3362.6890000000003</v>
      </c>
      <c r="L260" s="313">
        <f>SUM(L258+L247+L230+L227+L223+L210+L200+L156+L116)</f>
        <v>2030</v>
      </c>
      <c r="M260" s="183">
        <f>SUM(M244+M224+M221+M215+M200+M186+M170+M165+M160+M122+M87+M225+M210+M177+M176+M174+M153+M142+M132+M246+M228+M85+M89+M116+M193+M91+M95+M93+M172)</f>
        <v>24562</v>
      </c>
      <c r="N260" s="184">
        <f>SUM(N244+N224+N221+N215+N200+N186+N170+N165+N160+N122+N87+N225+N210+N177+N176+N174+N153+N142+N132+N246+N228+N193+N116+N89+N85+N91+N95+N93+N172)</f>
        <v>22766.422</v>
      </c>
      <c r="O260" s="499">
        <f>SUM(O258+O250+O246+O244+O228+O225+O224+O221+O215+O210+O200+O193+O186+O177+O176+O174+O172+O170+O165+O160+O156+O116+O89+O87+O85)</f>
        <v>21025</v>
      </c>
      <c r="P260" s="387"/>
      <c r="Q260" s="387"/>
      <c r="R260" s="387"/>
    </row>
    <row r="261" spans="1:15" ht="3" customHeight="1" thickBot="1">
      <c r="A261" s="6"/>
      <c r="B261" s="6"/>
      <c r="C261" s="6"/>
      <c r="D261" s="448"/>
      <c r="E261" s="448"/>
      <c r="J261" s="81"/>
      <c r="K261" s="163"/>
      <c r="L261" s="180"/>
      <c r="M261" s="81"/>
      <c r="N261" s="163" t="s">
        <v>871</v>
      </c>
      <c r="O261" s="293"/>
    </row>
    <row r="262" spans="1:15" ht="12" customHeight="1" thickBot="1">
      <c r="A262" s="7">
        <v>3</v>
      </c>
      <c r="B262" s="7"/>
      <c r="C262" s="7"/>
      <c r="D262" s="321"/>
      <c r="E262" s="321"/>
      <c r="F262" s="8" t="s">
        <v>1026</v>
      </c>
      <c r="H262" s="10"/>
      <c r="J262" s="81"/>
      <c r="K262" s="163"/>
      <c r="L262" s="82"/>
      <c r="M262" s="82"/>
      <c r="N262" s="165"/>
      <c r="O262" s="302"/>
    </row>
    <row r="263" spans="1:15" ht="12.75" customHeight="1">
      <c r="A263" s="26">
        <v>80</v>
      </c>
      <c r="B263" s="30">
        <v>2111</v>
      </c>
      <c r="C263" s="30">
        <v>3399</v>
      </c>
      <c r="D263" s="166"/>
      <c r="E263" s="166"/>
      <c r="F263" s="73" t="s">
        <v>437</v>
      </c>
      <c r="H263" s="9"/>
      <c r="I263" s="4"/>
      <c r="J263" s="149">
        <v>152</v>
      </c>
      <c r="K263" s="171">
        <v>136.07</v>
      </c>
      <c r="L263" s="294">
        <v>140</v>
      </c>
      <c r="M263" s="300"/>
      <c r="N263" s="190"/>
      <c r="O263" s="300"/>
    </row>
    <row r="264" spans="1:15" ht="12" customHeight="1">
      <c r="A264" s="30">
        <v>80</v>
      </c>
      <c r="B264" s="30">
        <v>5169</v>
      </c>
      <c r="C264" s="30">
        <v>3399</v>
      </c>
      <c r="D264" s="166"/>
      <c r="E264" s="166"/>
      <c r="F264" s="73" t="s">
        <v>865</v>
      </c>
      <c r="J264" s="81"/>
      <c r="K264" s="163"/>
      <c r="L264" s="180"/>
      <c r="M264" s="294">
        <v>14</v>
      </c>
      <c r="N264" s="171">
        <v>8.98</v>
      </c>
      <c r="O264" s="294">
        <v>15</v>
      </c>
    </row>
    <row r="265" spans="1:15" ht="12" customHeight="1">
      <c r="A265" s="26">
        <v>80</v>
      </c>
      <c r="B265" s="30">
        <v>5194</v>
      </c>
      <c r="C265" s="30">
        <v>3399</v>
      </c>
      <c r="D265" s="166"/>
      <c r="E265" s="166"/>
      <c r="F265" s="78" t="s">
        <v>1070</v>
      </c>
      <c r="H265" s="9"/>
      <c r="I265" s="4"/>
      <c r="J265" s="169"/>
      <c r="K265" s="165"/>
      <c r="L265" s="82"/>
      <c r="M265" s="294">
        <v>80</v>
      </c>
      <c r="N265" s="171">
        <v>70.817</v>
      </c>
      <c r="O265" s="294">
        <v>75</v>
      </c>
    </row>
    <row r="266" spans="1:15" ht="12" customHeight="1">
      <c r="A266" s="87">
        <v>80</v>
      </c>
      <c r="B266" s="30"/>
      <c r="C266" s="30"/>
      <c r="D266" s="166"/>
      <c r="E266" s="166"/>
      <c r="F266" s="65" t="s">
        <v>1079</v>
      </c>
      <c r="H266" s="9"/>
      <c r="I266" s="2"/>
      <c r="J266" s="101">
        <f>SUM(J263:J265)</f>
        <v>152</v>
      </c>
      <c r="K266" s="175">
        <f>SUM(K263:K265)</f>
        <v>136.07</v>
      </c>
      <c r="L266" s="304">
        <f>SUM(L263:L265)</f>
        <v>140</v>
      </c>
      <c r="M266" s="304">
        <f>SUM(M264:M265)</f>
        <v>94</v>
      </c>
      <c r="N266" s="175">
        <f>SUM(N264:N265)</f>
        <v>79.797</v>
      </c>
      <c r="O266" s="295">
        <f>SUM(O264:O265)</f>
        <v>90</v>
      </c>
    </row>
    <row r="267" spans="1:15" ht="2.25" customHeight="1">
      <c r="A267" s="87"/>
      <c r="B267" s="30"/>
      <c r="C267" s="30"/>
      <c r="D267" s="166"/>
      <c r="E267" s="166"/>
      <c r="F267" s="65"/>
      <c r="H267" s="9"/>
      <c r="I267" s="2"/>
      <c r="J267" s="103"/>
      <c r="K267" s="174"/>
      <c r="L267" s="304"/>
      <c r="M267" s="304"/>
      <c r="N267" s="175"/>
      <c r="O267" s="295"/>
    </row>
    <row r="268" spans="1:15" ht="12" customHeight="1">
      <c r="A268" s="87">
        <v>81</v>
      </c>
      <c r="B268" s="30">
        <v>1361</v>
      </c>
      <c r="C268" s="30"/>
      <c r="D268" s="166"/>
      <c r="E268" s="166"/>
      <c r="F268" s="70" t="s">
        <v>961</v>
      </c>
      <c r="G268" s="35"/>
      <c r="H268" s="12"/>
      <c r="I268" s="1"/>
      <c r="J268" s="406">
        <v>320</v>
      </c>
      <c r="K268" s="402">
        <v>208.27</v>
      </c>
      <c r="L268" s="304">
        <v>250</v>
      </c>
      <c r="M268" s="109"/>
      <c r="N268" s="179"/>
      <c r="O268" s="560"/>
    </row>
    <row r="269" spans="1:15" ht="2.25" customHeight="1">
      <c r="A269" s="87"/>
      <c r="B269" s="30"/>
      <c r="C269" s="30"/>
      <c r="D269" s="166"/>
      <c r="E269" s="166"/>
      <c r="F269" s="71"/>
      <c r="G269" s="4"/>
      <c r="H269" s="9"/>
      <c r="I269" s="1"/>
      <c r="J269" s="181"/>
      <c r="K269" s="175"/>
      <c r="L269" s="304"/>
      <c r="M269" s="349"/>
      <c r="N269" s="174"/>
      <c r="O269" s="303"/>
    </row>
    <row r="270" spans="1:15" ht="12" customHeight="1">
      <c r="A270" s="26">
        <v>109</v>
      </c>
      <c r="B270" s="125">
        <v>5139</v>
      </c>
      <c r="C270" s="125">
        <v>5273</v>
      </c>
      <c r="D270" s="167"/>
      <c r="E270" s="167"/>
      <c r="F270" s="73" t="s">
        <v>766</v>
      </c>
      <c r="G270" s="1"/>
      <c r="H270" s="130"/>
      <c r="J270" s="169"/>
      <c r="K270" s="165"/>
      <c r="L270" s="82"/>
      <c r="M270" s="463">
        <v>1</v>
      </c>
      <c r="N270" s="171">
        <v>0.22</v>
      </c>
      <c r="O270" s="463">
        <v>5</v>
      </c>
    </row>
    <row r="271" spans="1:15" ht="12" customHeight="1">
      <c r="A271" s="27">
        <v>109</v>
      </c>
      <c r="B271" s="125">
        <v>5901</v>
      </c>
      <c r="C271" s="125">
        <v>5273</v>
      </c>
      <c r="D271" s="167"/>
      <c r="E271" s="167"/>
      <c r="F271" s="73" t="s">
        <v>555</v>
      </c>
      <c r="G271" s="1"/>
      <c r="H271" s="130"/>
      <c r="J271" s="169"/>
      <c r="K271" s="165"/>
      <c r="L271" s="82"/>
      <c r="M271" s="463">
        <v>0</v>
      </c>
      <c r="N271" s="171">
        <v>0</v>
      </c>
      <c r="O271" s="463">
        <v>20</v>
      </c>
    </row>
    <row r="272" spans="1:15" ht="12" customHeight="1">
      <c r="A272" s="75">
        <v>109</v>
      </c>
      <c r="B272" s="125"/>
      <c r="C272" s="125"/>
      <c r="D272" s="167"/>
      <c r="E272" s="167"/>
      <c r="F272" s="136" t="s">
        <v>904</v>
      </c>
      <c r="G272" s="1"/>
      <c r="H272" s="130"/>
      <c r="J272" s="189"/>
      <c r="K272" s="190"/>
      <c r="L272" s="306"/>
      <c r="M272" s="295">
        <f>SUM(M270:M271)</f>
        <v>1</v>
      </c>
      <c r="N272" s="173">
        <f>SUM(N270:N271)</f>
        <v>0.22</v>
      </c>
      <c r="O272" s="476">
        <f>SUM(O270:O271)</f>
        <v>25</v>
      </c>
    </row>
    <row r="273" spans="1:15" ht="3" customHeight="1">
      <c r="A273" s="87"/>
      <c r="B273" s="125"/>
      <c r="C273" s="125"/>
      <c r="D273" s="167"/>
      <c r="E273" s="167"/>
      <c r="F273" s="136"/>
      <c r="G273" s="1"/>
      <c r="H273" s="130"/>
      <c r="J273" s="169"/>
      <c r="K273" s="165"/>
      <c r="L273" s="82"/>
      <c r="M273" s="295"/>
      <c r="N273" s="173"/>
      <c r="O273" s="463"/>
    </row>
    <row r="274" spans="1:15" ht="12" customHeight="1">
      <c r="A274" s="26">
        <v>112</v>
      </c>
      <c r="B274" s="30">
        <v>5134</v>
      </c>
      <c r="C274" s="30">
        <v>5512</v>
      </c>
      <c r="D274" s="166"/>
      <c r="E274" s="166"/>
      <c r="F274" s="67" t="s">
        <v>329</v>
      </c>
      <c r="H274" s="10"/>
      <c r="I274" s="52"/>
      <c r="J274" s="169"/>
      <c r="K274" s="165"/>
      <c r="L274" s="82"/>
      <c r="M274" s="463">
        <v>20</v>
      </c>
      <c r="N274" s="171">
        <v>0</v>
      </c>
      <c r="O274" s="463">
        <v>5</v>
      </c>
    </row>
    <row r="275" spans="1:15" ht="12" customHeight="1">
      <c r="A275" s="26">
        <v>112</v>
      </c>
      <c r="B275" s="30">
        <v>5137</v>
      </c>
      <c r="C275" s="30">
        <v>5512</v>
      </c>
      <c r="D275" s="454"/>
      <c r="E275" s="454"/>
      <c r="F275" s="67" t="s">
        <v>767</v>
      </c>
      <c r="H275" s="10"/>
      <c r="I275" s="50"/>
      <c r="J275" s="169"/>
      <c r="K275" s="165"/>
      <c r="L275" s="82"/>
      <c r="M275" s="463">
        <v>0</v>
      </c>
      <c r="N275" s="171">
        <v>0</v>
      </c>
      <c r="O275" s="463">
        <v>10</v>
      </c>
    </row>
    <row r="276" spans="1:15" ht="12" customHeight="1">
      <c r="A276" s="26">
        <v>112</v>
      </c>
      <c r="B276" s="30">
        <v>5139</v>
      </c>
      <c r="C276" s="30">
        <v>5512</v>
      </c>
      <c r="D276" s="454"/>
      <c r="E276" s="454"/>
      <c r="F276" s="67" t="s">
        <v>672</v>
      </c>
      <c r="H276" s="10"/>
      <c r="I276" s="50"/>
      <c r="J276" s="169"/>
      <c r="K276" s="165"/>
      <c r="L276" s="82"/>
      <c r="M276" s="463">
        <v>3</v>
      </c>
      <c r="N276" s="171">
        <v>2.737</v>
      </c>
      <c r="O276" s="463">
        <v>5</v>
      </c>
    </row>
    <row r="277" spans="1:15" ht="12" customHeight="1">
      <c r="A277" s="26">
        <v>112</v>
      </c>
      <c r="B277" s="30">
        <v>5156</v>
      </c>
      <c r="C277" s="30">
        <v>5512</v>
      </c>
      <c r="D277" s="454"/>
      <c r="E277" s="454"/>
      <c r="F277" s="67" t="s">
        <v>394</v>
      </c>
      <c r="H277" s="10"/>
      <c r="I277" s="50"/>
      <c r="J277" s="169"/>
      <c r="K277" s="165"/>
      <c r="L277" s="82"/>
      <c r="M277" s="463">
        <v>1</v>
      </c>
      <c r="N277" s="171">
        <v>0.676</v>
      </c>
      <c r="O277" s="463">
        <v>0</v>
      </c>
    </row>
    <row r="278" spans="1:15" ht="12" customHeight="1">
      <c r="A278" s="26">
        <v>112</v>
      </c>
      <c r="B278" s="30">
        <v>5169</v>
      </c>
      <c r="C278" s="30">
        <v>5512</v>
      </c>
      <c r="D278" s="454"/>
      <c r="E278" s="454"/>
      <c r="F278" s="243" t="s">
        <v>681</v>
      </c>
      <c r="H278" s="10"/>
      <c r="I278" s="50"/>
      <c r="J278" s="169"/>
      <c r="K278" s="165"/>
      <c r="L278" s="82"/>
      <c r="M278" s="299">
        <v>3</v>
      </c>
      <c r="N278" s="171">
        <v>2.8</v>
      </c>
      <c r="O278" s="463">
        <v>10</v>
      </c>
    </row>
    <row r="279" spans="1:15" ht="12" customHeight="1">
      <c r="A279" s="87">
        <v>112</v>
      </c>
      <c r="B279" s="30"/>
      <c r="C279" s="30"/>
      <c r="D279" s="454"/>
      <c r="E279" s="454"/>
      <c r="F279" s="65" t="s">
        <v>903</v>
      </c>
      <c r="H279" s="10"/>
      <c r="I279" s="50"/>
      <c r="J279" s="189"/>
      <c r="K279" s="190"/>
      <c r="L279" s="306"/>
      <c r="M279" s="295">
        <f>SUM(M274:M278)</f>
        <v>27</v>
      </c>
      <c r="N279" s="173">
        <f>SUM(N274:N278)</f>
        <v>6.213</v>
      </c>
      <c r="O279" s="476">
        <f>SUM(O274:O278)</f>
        <v>30</v>
      </c>
    </row>
    <row r="280" spans="1:15" ht="3" customHeight="1">
      <c r="A280" s="124"/>
      <c r="B280" s="124"/>
      <c r="C280" s="124"/>
      <c r="D280" s="324"/>
      <c r="E280" s="324"/>
      <c r="F280" s="136"/>
      <c r="G280" s="1"/>
      <c r="H280" s="130"/>
      <c r="I280" s="1"/>
      <c r="J280" s="178"/>
      <c r="K280" s="165"/>
      <c r="L280" s="82"/>
      <c r="M280" s="170"/>
      <c r="N280" s="171"/>
      <c r="O280" s="476"/>
    </row>
    <row r="281" spans="1:15" ht="12" customHeight="1">
      <c r="A281" s="100">
        <v>142</v>
      </c>
      <c r="B281" s="100">
        <v>5133</v>
      </c>
      <c r="C281" s="100">
        <v>6171</v>
      </c>
      <c r="D281" s="167"/>
      <c r="E281" s="324"/>
      <c r="F281" s="67" t="s">
        <v>1106</v>
      </c>
      <c r="G281" s="1"/>
      <c r="H281" s="130"/>
      <c r="I281" s="1"/>
      <c r="J281" s="108"/>
      <c r="K281" s="163"/>
      <c r="L281" s="180"/>
      <c r="M281" s="463">
        <v>2</v>
      </c>
      <c r="N281" s="171">
        <v>0</v>
      </c>
      <c r="O281" s="463">
        <v>4</v>
      </c>
    </row>
    <row r="282" spans="1:15" ht="12.75">
      <c r="A282" s="100">
        <v>142</v>
      </c>
      <c r="B282" s="100" t="s">
        <v>1072</v>
      </c>
      <c r="C282" s="100">
        <v>6171</v>
      </c>
      <c r="D282" s="447"/>
      <c r="E282" s="447"/>
      <c r="F282" s="67" t="s">
        <v>1073</v>
      </c>
      <c r="H282" s="9"/>
      <c r="I282" s="4"/>
      <c r="J282" s="169"/>
      <c r="K282" s="165"/>
      <c r="L282" s="82"/>
      <c r="M282" s="463">
        <v>3</v>
      </c>
      <c r="N282" s="171">
        <v>1.025</v>
      </c>
      <c r="O282" s="463">
        <v>3</v>
      </c>
    </row>
    <row r="283" spans="1:15" ht="12.75">
      <c r="A283" s="100">
        <v>142</v>
      </c>
      <c r="B283" s="100" t="s">
        <v>1033</v>
      </c>
      <c r="C283" s="100">
        <v>6171</v>
      </c>
      <c r="D283" s="447"/>
      <c r="E283" s="447"/>
      <c r="F283" s="67" t="s">
        <v>1052</v>
      </c>
      <c r="H283" s="9"/>
      <c r="I283" s="4"/>
      <c r="J283" s="169"/>
      <c r="K283" s="165"/>
      <c r="L283" s="82"/>
      <c r="M283" s="463">
        <v>90</v>
      </c>
      <c r="N283" s="171">
        <v>26.149</v>
      </c>
      <c r="O283" s="463">
        <v>95</v>
      </c>
    </row>
    <row r="284" spans="1:15" ht="12.75">
      <c r="A284" s="100">
        <v>142</v>
      </c>
      <c r="B284" s="100" t="s">
        <v>1053</v>
      </c>
      <c r="C284" s="100">
        <v>6171</v>
      </c>
      <c r="D284" s="447"/>
      <c r="E284" s="447"/>
      <c r="F284" s="67" t="s">
        <v>415</v>
      </c>
      <c r="H284" s="9"/>
      <c r="I284" s="4"/>
      <c r="J284" s="169"/>
      <c r="K284" s="165"/>
      <c r="L284" s="82"/>
      <c r="M284" s="463">
        <v>400</v>
      </c>
      <c r="N284" s="174">
        <v>349.535</v>
      </c>
      <c r="O284" s="463">
        <v>380</v>
      </c>
    </row>
    <row r="285" spans="1:15" ht="12.75">
      <c r="A285" s="124">
        <v>142</v>
      </c>
      <c r="B285" s="72"/>
      <c r="C285" s="72"/>
      <c r="D285" s="460"/>
      <c r="E285" s="460"/>
      <c r="F285" s="65" t="s">
        <v>1060</v>
      </c>
      <c r="G285" s="74"/>
      <c r="H285" s="9"/>
      <c r="I285" s="4"/>
      <c r="J285" s="169"/>
      <c r="K285" s="165"/>
      <c r="L285" s="82"/>
      <c r="M285" s="295">
        <f>SUM(M281:M284)</f>
        <v>495</v>
      </c>
      <c r="N285" s="173">
        <f>SUM(N281:N284)</f>
        <v>376.709</v>
      </c>
      <c r="O285" s="476">
        <f>SUM(O281:O284)</f>
        <v>482</v>
      </c>
    </row>
    <row r="286" spans="1:15" ht="3" customHeight="1">
      <c r="A286" s="66"/>
      <c r="B286" s="66"/>
      <c r="C286" s="66"/>
      <c r="D286" s="447"/>
      <c r="E286" s="447"/>
      <c r="F286" s="67"/>
      <c r="H286" s="9"/>
      <c r="I286" s="4"/>
      <c r="J286" s="169"/>
      <c r="K286" s="165"/>
      <c r="L286" s="82"/>
      <c r="M286" s="294"/>
      <c r="N286" s="171"/>
      <c r="O286" s="476"/>
    </row>
    <row r="287" spans="1:15" ht="12.75">
      <c r="A287" s="97" t="s">
        <v>1074</v>
      </c>
      <c r="B287" s="97" t="s">
        <v>1062</v>
      </c>
      <c r="C287" s="100">
        <v>6171</v>
      </c>
      <c r="D287" s="447"/>
      <c r="E287" s="447"/>
      <c r="F287" s="67" t="s">
        <v>6</v>
      </c>
      <c r="G287" s="56"/>
      <c r="H287" s="9"/>
      <c r="I287" s="4"/>
      <c r="J287" s="169"/>
      <c r="K287" s="165"/>
      <c r="L287" s="82"/>
      <c r="M287" s="299">
        <v>150</v>
      </c>
      <c r="N287" s="171">
        <v>138.251</v>
      </c>
      <c r="O287" s="463">
        <v>250</v>
      </c>
    </row>
    <row r="288" spans="1:15" ht="12.75">
      <c r="A288" s="72" t="s">
        <v>1074</v>
      </c>
      <c r="B288" s="97"/>
      <c r="C288" s="97"/>
      <c r="D288" s="447"/>
      <c r="E288" s="447"/>
      <c r="F288" s="65" t="s">
        <v>7</v>
      </c>
      <c r="G288" s="56"/>
      <c r="H288" s="9"/>
      <c r="I288" s="4"/>
      <c r="J288" s="169"/>
      <c r="K288" s="165"/>
      <c r="L288" s="82"/>
      <c r="M288" s="295">
        <f>SUM(M287:M287)</f>
        <v>150</v>
      </c>
      <c r="N288" s="173">
        <f>SUM(N287:N287)</f>
        <v>138.251</v>
      </c>
      <c r="O288" s="476">
        <f>SUM(O287)</f>
        <v>250</v>
      </c>
    </row>
    <row r="289" spans="1:15" ht="2.25" customHeight="1">
      <c r="A289" s="72"/>
      <c r="B289" s="97"/>
      <c r="C289" s="97"/>
      <c r="D289" s="447"/>
      <c r="E289" s="447"/>
      <c r="F289" s="65"/>
      <c r="G289" s="56"/>
      <c r="H289" s="9"/>
      <c r="I289" s="4"/>
      <c r="J289" s="169"/>
      <c r="K289" s="165"/>
      <c r="L289" s="82"/>
      <c r="M289" s="294">
        <v>100</v>
      </c>
      <c r="N289" s="173"/>
      <c r="O289" s="476"/>
    </row>
    <row r="290" spans="1:15" ht="12.75">
      <c r="A290" s="413" t="s">
        <v>1075</v>
      </c>
      <c r="B290" s="414" t="s">
        <v>1056</v>
      </c>
      <c r="C290" s="414" t="s">
        <v>1028</v>
      </c>
      <c r="D290" s="462"/>
      <c r="E290" s="462"/>
      <c r="F290" s="378" t="s">
        <v>716</v>
      </c>
      <c r="G290" s="80"/>
      <c r="H290" s="9"/>
      <c r="I290" s="4"/>
      <c r="J290" s="82"/>
      <c r="K290" s="165"/>
      <c r="L290" s="82"/>
      <c r="M290" s="295">
        <v>90</v>
      </c>
      <c r="N290" s="173">
        <v>71.623</v>
      </c>
      <c r="O290" s="476">
        <v>95</v>
      </c>
    </row>
    <row r="291" spans="1:15" ht="12.75">
      <c r="A291" s="87">
        <v>149</v>
      </c>
      <c r="B291" s="30">
        <v>5161</v>
      </c>
      <c r="C291" s="30">
        <v>6171</v>
      </c>
      <c r="D291" s="166"/>
      <c r="E291" s="166"/>
      <c r="F291" s="65" t="s">
        <v>958</v>
      </c>
      <c r="H291" s="9"/>
      <c r="I291" s="106"/>
      <c r="J291" s="165"/>
      <c r="L291" s="82"/>
      <c r="M291" s="295">
        <v>1570</v>
      </c>
      <c r="N291" s="173">
        <v>1379.203</v>
      </c>
      <c r="O291" s="476">
        <v>1350</v>
      </c>
    </row>
    <row r="292" spans="1:15" ht="3" customHeight="1">
      <c r="A292" s="87"/>
      <c r="B292" s="30"/>
      <c r="C292" s="30"/>
      <c r="D292" s="166"/>
      <c r="E292" s="166"/>
      <c r="F292" s="65"/>
      <c r="H292" s="9"/>
      <c r="I292" s="25"/>
      <c r="J292" s="82"/>
      <c r="K292" s="165"/>
      <c r="L292" s="82"/>
      <c r="M292" s="294"/>
      <c r="N292" s="171"/>
      <c r="O292" s="476"/>
    </row>
    <row r="293" spans="1:15" ht="12.75">
      <c r="A293" s="30">
        <v>150</v>
      </c>
      <c r="B293" s="30">
        <v>5139</v>
      </c>
      <c r="C293" s="30">
        <v>6171</v>
      </c>
      <c r="D293" s="166"/>
      <c r="E293" s="166"/>
      <c r="F293" s="78" t="s">
        <v>1054</v>
      </c>
      <c r="H293" s="9"/>
      <c r="I293" s="25"/>
      <c r="J293" s="82"/>
      <c r="K293" s="165"/>
      <c r="L293" s="82"/>
      <c r="M293" s="294">
        <v>136</v>
      </c>
      <c r="N293" s="171">
        <v>119.557</v>
      </c>
      <c r="O293" s="463">
        <v>160</v>
      </c>
    </row>
    <row r="294" spans="1:15" ht="12.75">
      <c r="A294" s="30">
        <v>150</v>
      </c>
      <c r="B294" s="30">
        <v>5169</v>
      </c>
      <c r="C294" s="30">
        <v>6171</v>
      </c>
      <c r="D294" s="166"/>
      <c r="E294" s="166"/>
      <c r="F294" s="78" t="s">
        <v>1057</v>
      </c>
      <c r="H294" s="9"/>
      <c r="I294" s="25"/>
      <c r="J294" s="82"/>
      <c r="K294" s="165"/>
      <c r="L294" s="82"/>
      <c r="M294" s="294">
        <v>455</v>
      </c>
      <c r="N294" s="171">
        <v>338.4</v>
      </c>
      <c r="O294" s="463">
        <v>510</v>
      </c>
    </row>
    <row r="295" spans="1:15" ht="12.75">
      <c r="A295" s="87">
        <v>150</v>
      </c>
      <c r="B295" s="30"/>
      <c r="C295" s="30"/>
      <c r="D295" s="166"/>
      <c r="E295" s="166"/>
      <c r="F295" s="65" t="s">
        <v>959</v>
      </c>
      <c r="H295" s="9"/>
      <c r="I295" s="25"/>
      <c r="J295" s="82"/>
      <c r="K295" s="165"/>
      <c r="L295" s="82"/>
      <c r="M295" s="295">
        <f>SUM(M293:M294)</f>
        <v>591</v>
      </c>
      <c r="N295" s="173">
        <f>SUM(N293:N294)</f>
        <v>457.957</v>
      </c>
      <c r="O295" s="476">
        <f>SUM(O293:O294)</f>
        <v>670</v>
      </c>
    </row>
    <row r="296" spans="1:15" ht="3" customHeight="1">
      <c r="A296" s="87"/>
      <c r="B296" s="30"/>
      <c r="C296" s="30"/>
      <c r="D296" s="166"/>
      <c r="E296" s="166"/>
      <c r="F296" s="65"/>
      <c r="H296" s="9"/>
      <c r="I296" s="25"/>
      <c r="J296" s="82"/>
      <c r="K296" s="165"/>
      <c r="L296" s="82"/>
      <c r="M296" s="294"/>
      <c r="N296" s="171"/>
      <c r="O296" s="476"/>
    </row>
    <row r="297" spans="1:15" ht="12.75">
      <c r="A297" s="30">
        <v>151</v>
      </c>
      <c r="B297" s="30">
        <v>5151</v>
      </c>
      <c r="C297" s="30">
        <v>6171</v>
      </c>
      <c r="D297" s="166"/>
      <c r="E297" s="166"/>
      <c r="F297" s="78" t="s">
        <v>1174</v>
      </c>
      <c r="G297" s="43">
        <v>50</v>
      </c>
      <c r="H297" s="9"/>
      <c r="I297" s="25"/>
      <c r="J297" s="82"/>
      <c r="K297" s="165"/>
      <c r="L297" s="82"/>
      <c r="M297" s="294">
        <v>240</v>
      </c>
      <c r="N297" s="171">
        <v>230.851</v>
      </c>
      <c r="O297" s="463">
        <v>180</v>
      </c>
    </row>
    <row r="298" spans="1:15" ht="12.75">
      <c r="A298" s="30">
        <v>151</v>
      </c>
      <c r="B298" s="30">
        <v>5152</v>
      </c>
      <c r="C298" s="30">
        <v>6171</v>
      </c>
      <c r="D298" s="166"/>
      <c r="E298" s="166"/>
      <c r="F298" s="126" t="s">
        <v>1076</v>
      </c>
      <c r="H298" s="9"/>
      <c r="I298" s="25"/>
      <c r="J298" s="82"/>
      <c r="K298" s="165"/>
      <c r="L298" s="409"/>
      <c r="M298" s="294">
        <v>1250</v>
      </c>
      <c r="N298" s="174">
        <v>898.733</v>
      </c>
      <c r="O298" s="463">
        <v>1400</v>
      </c>
    </row>
    <row r="299" spans="1:15" ht="12.75">
      <c r="A299" s="30">
        <v>151</v>
      </c>
      <c r="B299" s="30">
        <v>5154</v>
      </c>
      <c r="C299" s="30">
        <v>6171</v>
      </c>
      <c r="D299" s="166"/>
      <c r="E299" s="166"/>
      <c r="F299" s="78" t="s">
        <v>1066</v>
      </c>
      <c r="H299" s="9"/>
      <c r="I299" s="25"/>
      <c r="J299" s="338"/>
      <c r="K299" s="165"/>
      <c r="L299" s="338"/>
      <c r="M299" s="294">
        <v>1250</v>
      </c>
      <c r="N299" s="174">
        <v>990.748</v>
      </c>
      <c r="O299" s="463">
        <v>1300</v>
      </c>
    </row>
    <row r="300" spans="1:15" ht="12.75">
      <c r="A300" s="30">
        <v>151</v>
      </c>
      <c r="B300" s="30">
        <v>5169</v>
      </c>
      <c r="C300" s="30">
        <v>6171</v>
      </c>
      <c r="D300" s="166"/>
      <c r="E300" s="166"/>
      <c r="F300" s="78" t="s">
        <v>717</v>
      </c>
      <c r="H300" s="9"/>
      <c r="I300" s="25"/>
      <c r="J300" s="82"/>
      <c r="K300" s="165"/>
      <c r="L300" s="82"/>
      <c r="M300" s="294">
        <v>80</v>
      </c>
      <c r="N300" s="171">
        <v>63.39</v>
      </c>
      <c r="O300" s="463">
        <v>80</v>
      </c>
    </row>
    <row r="301" spans="1:15" ht="12.75">
      <c r="A301" s="87">
        <v>151</v>
      </c>
      <c r="B301" s="30"/>
      <c r="C301" s="30"/>
      <c r="D301" s="166"/>
      <c r="E301" s="166"/>
      <c r="F301" s="65" t="s">
        <v>798</v>
      </c>
      <c r="H301" s="9"/>
      <c r="I301" s="25"/>
      <c r="J301" s="82"/>
      <c r="K301" s="165"/>
      <c r="L301" s="82"/>
      <c r="M301" s="295">
        <f>SUM(M297:M300)</f>
        <v>2820</v>
      </c>
      <c r="N301" s="173">
        <f>SUM(N297:N300)</f>
        <v>2183.7219999999998</v>
      </c>
      <c r="O301" s="476">
        <f>SUM(O297:O300)</f>
        <v>2960</v>
      </c>
    </row>
    <row r="302" spans="1:15" ht="3" customHeight="1">
      <c r="A302" s="30"/>
      <c r="B302" s="30"/>
      <c r="C302" s="30"/>
      <c r="D302" s="166"/>
      <c r="E302" s="166"/>
      <c r="F302" s="78"/>
      <c r="H302" s="9"/>
      <c r="I302" s="25"/>
      <c r="J302" s="82"/>
      <c r="K302" s="165"/>
      <c r="L302" s="82"/>
      <c r="M302" s="294"/>
      <c r="N302" s="171"/>
      <c r="O302" s="476"/>
    </row>
    <row r="303" spans="1:15" ht="12.75">
      <c r="A303" s="30">
        <v>152</v>
      </c>
      <c r="B303" s="30">
        <v>5164</v>
      </c>
      <c r="C303" s="30">
        <v>6171</v>
      </c>
      <c r="D303" s="166"/>
      <c r="E303" s="166"/>
      <c r="F303" s="78" t="s">
        <v>1077</v>
      </c>
      <c r="H303" s="9"/>
      <c r="I303" s="25"/>
      <c r="J303" s="338"/>
      <c r="K303" s="165"/>
      <c r="L303" s="338"/>
      <c r="M303" s="294">
        <v>26</v>
      </c>
      <c r="N303" s="171">
        <v>25.2</v>
      </c>
      <c r="O303" s="463">
        <v>20</v>
      </c>
    </row>
    <row r="304" spans="1:15" ht="12.75">
      <c r="A304" s="87">
        <v>152</v>
      </c>
      <c r="B304" s="30"/>
      <c r="C304" s="30"/>
      <c r="D304" s="166"/>
      <c r="E304" s="166"/>
      <c r="F304" s="65" t="s">
        <v>799</v>
      </c>
      <c r="H304" s="9"/>
      <c r="I304" s="25"/>
      <c r="J304" s="82"/>
      <c r="K304" s="165"/>
      <c r="L304" s="82"/>
      <c r="M304" s="295">
        <f>SUM(M303:M303)</f>
        <v>26</v>
      </c>
      <c r="N304" s="173">
        <f>SUM(N303:N303)</f>
        <v>25.2</v>
      </c>
      <c r="O304" s="476">
        <f>SUM(O303)</f>
        <v>20</v>
      </c>
    </row>
    <row r="305" spans="1:15" ht="2.25" customHeight="1">
      <c r="A305" s="87"/>
      <c r="B305" s="30"/>
      <c r="C305" s="30"/>
      <c r="D305" s="166"/>
      <c r="E305" s="166"/>
      <c r="F305" s="101"/>
      <c r="H305" s="9"/>
      <c r="I305" s="25"/>
      <c r="J305" s="82"/>
      <c r="K305" s="165"/>
      <c r="L305" s="82"/>
      <c r="M305" s="294"/>
      <c r="N305" s="173"/>
      <c r="O305" s="476"/>
    </row>
    <row r="306" spans="1:15" ht="12.75">
      <c r="A306" s="30">
        <v>153</v>
      </c>
      <c r="B306" s="30">
        <v>5139</v>
      </c>
      <c r="C306" s="30">
        <v>6171</v>
      </c>
      <c r="D306" s="166"/>
      <c r="E306" s="166"/>
      <c r="F306" s="78" t="s">
        <v>1054</v>
      </c>
      <c r="H306" s="9"/>
      <c r="I306" s="25"/>
      <c r="J306" s="82"/>
      <c r="K306" s="165"/>
      <c r="L306" s="82"/>
      <c r="M306" s="294">
        <v>45</v>
      </c>
      <c r="N306" s="171">
        <v>32.779</v>
      </c>
      <c r="O306" s="463">
        <v>40</v>
      </c>
    </row>
    <row r="307" spans="1:15" ht="12.75">
      <c r="A307" s="30">
        <v>153</v>
      </c>
      <c r="B307" s="30">
        <v>5156</v>
      </c>
      <c r="C307" s="30">
        <v>6171</v>
      </c>
      <c r="D307" s="166"/>
      <c r="E307" s="166"/>
      <c r="F307" s="78" t="s">
        <v>790</v>
      </c>
      <c r="H307" s="9"/>
      <c r="I307" s="25"/>
      <c r="J307" s="82"/>
      <c r="K307" s="165"/>
      <c r="L307" s="82"/>
      <c r="M307" s="294">
        <v>1</v>
      </c>
      <c r="N307" s="171">
        <v>0.7</v>
      </c>
      <c r="O307" s="463">
        <v>1</v>
      </c>
    </row>
    <row r="308" spans="1:15" ht="12.75">
      <c r="A308" s="30">
        <v>153</v>
      </c>
      <c r="B308" s="30">
        <v>5169</v>
      </c>
      <c r="C308" s="30">
        <v>6171</v>
      </c>
      <c r="D308" s="166"/>
      <c r="E308" s="166"/>
      <c r="F308" s="78" t="s">
        <v>1146</v>
      </c>
      <c r="H308" s="9"/>
      <c r="I308" s="25"/>
      <c r="J308" s="82"/>
      <c r="K308" s="165"/>
      <c r="L308" s="82"/>
      <c r="M308" s="294">
        <v>140</v>
      </c>
      <c r="N308" s="171">
        <v>109.744</v>
      </c>
      <c r="O308" s="463">
        <v>140</v>
      </c>
    </row>
    <row r="309" spans="1:15" ht="12.75">
      <c r="A309" s="30">
        <v>153</v>
      </c>
      <c r="B309" s="30">
        <v>5171</v>
      </c>
      <c r="C309" s="30">
        <v>6171</v>
      </c>
      <c r="D309" s="166"/>
      <c r="E309" s="166"/>
      <c r="F309" s="78" t="s">
        <v>669</v>
      </c>
      <c r="H309" s="9"/>
      <c r="I309" s="25"/>
      <c r="J309" s="82"/>
      <c r="K309" s="165"/>
      <c r="L309" s="82"/>
      <c r="M309" s="294">
        <v>240</v>
      </c>
      <c r="N309" s="171">
        <v>191.581</v>
      </c>
      <c r="O309" s="463">
        <v>490</v>
      </c>
    </row>
    <row r="310" spans="1:15" ht="12.75">
      <c r="A310" s="87">
        <v>153</v>
      </c>
      <c r="B310" s="30"/>
      <c r="C310" s="30"/>
      <c r="D310" s="166"/>
      <c r="E310" s="166"/>
      <c r="F310" s="101" t="s">
        <v>1078</v>
      </c>
      <c r="H310" s="9"/>
      <c r="I310" s="52"/>
      <c r="J310" s="82"/>
      <c r="K310" s="165"/>
      <c r="L310" s="82"/>
      <c r="M310" s="295">
        <f>SUM(M306:M309)</f>
        <v>426</v>
      </c>
      <c r="N310" s="173">
        <f>SUM(N306:N309)</f>
        <v>334.804</v>
      </c>
      <c r="O310" s="476">
        <f>SUM(O306:O309)</f>
        <v>671</v>
      </c>
    </row>
    <row r="311" spans="1:15" ht="3" customHeight="1">
      <c r="A311" s="11"/>
      <c r="B311" s="11"/>
      <c r="C311" s="11"/>
      <c r="D311" s="168"/>
      <c r="E311" s="166"/>
      <c r="F311" s="11"/>
      <c r="J311" s="180"/>
      <c r="K311" s="163"/>
      <c r="L311" s="180"/>
      <c r="M311" s="294"/>
      <c r="N311" s="171"/>
      <c r="O311" s="476"/>
    </row>
    <row r="312" spans="1:15" ht="12.75">
      <c r="A312" s="30">
        <v>154</v>
      </c>
      <c r="B312" s="30">
        <v>5139</v>
      </c>
      <c r="C312" s="30">
        <v>6171</v>
      </c>
      <c r="D312" s="166"/>
      <c r="E312" s="166"/>
      <c r="F312" s="78" t="s">
        <v>1054</v>
      </c>
      <c r="H312" s="9"/>
      <c r="I312" s="106"/>
      <c r="J312" s="82"/>
      <c r="K312" s="165"/>
      <c r="L312" s="82"/>
      <c r="M312" s="294">
        <v>105</v>
      </c>
      <c r="N312" s="171">
        <v>93.29</v>
      </c>
      <c r="O312" s="463">
        <v>125</v>
      </c>
    </row>
    <row r="313" spans="1:15" ht="12.75">
      <c r="A313" s="30">
        <v>154</v>
      </c>
      <c r="B313" s="30">
        <v>5164</v>
      </c>
      <c r="C313" s="30">
        <v>6171</v>
      </c>
      <c r="D313" s="166"/>
      <c r="E313" s="166"/>
      <c r="F313" s="103" t="s">
        <v>791</v>
      </c>
      <c r="H313" s="9"/>
      <c r="I313" s="25"/>
      <c r="J313" s="82"/>
      <c r="K313" s="165"/>
      <c r="L313" s="82"/>
      <c r="M313" s="294">
        <v>305</v>
      </c>
      <c r="N313" s="171">
        <v>272.543</v>
      </c>
      <c r="O313" s="463">
        <v>280</v>
      </c>
    </row>
    <row r="314" spans="1:15" ht="12.75">
      <c r="A314" s="87">
        <v>154</v>
      </c>
      <c r="B314" s="30"/>
      <c r="C314" s="30"/>
      <c r="D314" s="166"/>
      <c r="E314" s="166"/>
      <c r="F314" s="65" t="s">
        <v>874</v>
      </c>
      <c r="H314" s="9"/>
      <c r="I314" s="25"/>
      <c r="J314" s="82"/>
      <c r="K314" s="165"/>
      <c r="L314" s="82"/>
      <c r="M314" s="295">
        <f>SUM(M312:M313)</f>
        <v>410</v>
      </c>
      <c r="N314" s="173">
        <f>SUM(N312:N313)</f>
        <v>365.833</v>
      </c>
      <c r="O314" s="476">
        <f>SUM(O312:O313)</f>
        <v>405</v>
      </c>
    </row>
    <row r="315" spans="1:15" ht="3" customHeight="1">
      <c r="A315" s="87"/>
      <c r="B315" s="30"/>
      <c r="C315" s="30"/>
      <c r="D315" s="166"/>
      <c r="E315" s="166"/>
      <c r="F315" s="65"/>
      <c r="G315" s="35"/>
      <c r="H315" s="9"/>
      <c r="I315" s="25"/>
      <c r="J315" s="82"/>
      <c r="K315" s="165"/>
      <c r="L315" s="82"/>
      <c r="M315" s="294"/>
      <c r="N315" s="171"/>
      <c r="O315" s="476"/>
    </row>
    <row r="316" spans="1:15" ht="12.75">
      <c r="A316" s="87">
        <v>155</v>
      </c>
      <c r="B316" s="30">
        <v>5139</v>
      </c>
      <c r="C316" s="30">
        <v>6171</v>
      </c>
      <c r="D316" s="166"/>
      <c r="E316" s="166"/>
      <c r="F316" s="101" t="s">
        <v>747</v>
      </c>
      <c r="H316" s="9"/>
      <c r="I316" s="25"/>
      <c r="J316" s="338"/>
      <c r="K316" s="165"/>
      <c r="L316" s="338"/>
      <c r="M316" s="295">
        <v>190</v>
      </c>
      <c r="N316" s="173">
        <v>167.817</v>
      </c>
      <c r="O316" s="476">
        <v>310</v>
      </c>
    </row>
    <row r="317" spans="1:15" ht="2.25" customHeight="1">
      <c r="A317" s="87"/>
      <c r="B317" s="30"/>
      <c r="C317" s="30"/>
      <c r="D317" s="166"/>
      <c r="E317" s="166"/>
      <c r="F317" s="101"/>
      <c r="H317" s="9"/>
      <c r="I317" s="52"/>
      <c r="J317" s="338"/>
      <c r="K317" s="165"/>
      <c r="L317" s="338"/>
      <c r="M317" s="295"/>
      <c r="N317" s="173"/>
      <c r="O317" s="476"/>
    </row>
    <row r="318" spans="1:15" ht="12.75">
      <c r="A318" s="87">
        <v>156</v>
      </c>
      <c r="B318" s="30">
        <v>5162</v>
      </c>
      <c r="C318" s="30">
        <v>6171</v>
      </c>
      <c r="D318" s="166"/>
      <c r="E318" s="166"/>
      <c r="F318" s="65" t="s">
        <v>960</v>
      </c>
      <c r="H318" s="9"/>
      <c r="I318" s="52"/>
      <c r="J318" s="272"/>
      <c r="K318" s="165"/>
      <c r="L318" s="82"/>
      <c r="M318" s="295">
        <v>946</v>
      </c>
      <c r="N318" s="173">
        <v>778.638</v>
      </c>
      <c r="O318" s="476">
        <v>630</v>
      </c>
    </row>
    <row r="319" spans="1:15" ht="12.75">
      <c r="A319" s="87">
        <v>159</v>
      </c>
      <c r="B319" s="30">
        <v>1361</v>
      </c>
      <c r="C319" s="30"/>
      <c r="D319" s="166"/>
      <c r="E319" s="166"/>
      <c r="F319" s="147" t="s">
        <v>321</v>
      </c>
      <c r="H319" s="13"/>
      <c r="I319" s="36"/>
      <c r="J319" s="298">
        <v>20</v>
      </c>
      <c r="K319" s="191">
        <v>17.4</v>
      </c>
      <c r="L319" s="298">
        <v>20</v>
      </c>
      <c r="M319" s="238"/>
      <c r="N319" s="164"/>
      <c r="O319" s="567"/>
    </row>
    <row r="320" spans="1:15" ht="12.75">
      <c r="A320" s="87">
        <v>160</v>
      </c>
      <c r="B320" s="30">
        <v>1361</v>
      </c>
      <c r="C320" s="30"/>
      <c r="D320" s="166"/>
      <c r="E320" s="166"/>
      <c r="F320" s="70" t="s">
        <v>967</v>
      </c>
      <c r="G320" s="35"/>
      <c r="H320" s="13"/>
      <c r="I320" s="119"/>
      <c r="J320" s="298">
        <v>920</v>
      </c>
      <c r="K320" s="175">
        <v>872.3</v>
      </c>
      <c r="L320" s="298">
        <v>850</v>
      </c>
      <c r="M320" s="686"/>
      <c r="N320" s="337"/>
      <c r="O320" s="567"/>
    </row>
    <row r="321" spans="1:15" ht="2.25" customHeight="1">
      <c r="A321" s="87"/>
      <c r="B321" s="30"/>
      <c r="C321" s="30"/>
      <c r="D321" s="166"/>
      <c r="E321" s="166"/>
      <c r="F321" s="70"/>
      <c r="G321" s="4"/>
      <c r="H321" s="13"/>
      <c r="I321" s="119"/>
      <c r="J321" s="298"/>
      <c r="K321" s="175"/>
      <c r="L321" s="298"/>
      <c r="M321" s="238"/>
      <c r="N321" s="337"/>
      <c r="O321" s="567"/>
    </row>
    <row r="322" spans="1:15" ht="12.75">
      <c r="A322" s="87">
        <v>161</v>
      </c>
      <c r="B322" s="30">
        <v>2212</v>
      </c>
      <c r="C322" s="30">
        <v>5399</v>
      </c>
      <c r="D322" s="166"/>
      <c r="E322" s="166"/>
      <c r="F322" s="70" t="s">
        <v>962</v>
      </c>
      <c r="H322" s="12"/>
      <c r="I322" s="1"/>
      <c r="J322" s="298">
        <v>100</v>
      </c>
      <c r="K322" s="175">
        <v>82.057</v>
      </c>
      <c r="L322" s="298">
        <v>150</v>
      </c>
      <c r="M322" s="686"/>
      <c r="N322" s="164"/>
      <c r="O322" s="567"/>
    </row>
    <row r="323" spans="1:15" ht="12.75">
      <c r="A323" s="87">
        <v>161</v>
      </c>
      <c r="B323" s="30">
        <v>4121</v>
      </c>
      <c r="C323" s="30"/>
      <c r="D323" s="166"/>
      <c r="E323" s="166"/>
      <c r="F323" s="148" t="s">
        <v>774</v>
      </c>
      <c r="H323" s="12"/>
      <c r="I323" s="1"/>
      <c r="J323" s="298">
        <v>190</v>
      </c>
      <c r="K323" s="175">
        <v>135.9</v>
      </c>
      <c r="L323" s="298">
        <v>190</v>
      </c>
      <c r="M323" s="686"/>
      <c r="N323" s="164"/>
      <c r="O323" s="567"/>
    </row>
    <row r="324" spans="1:15" ht="12.75">
      <c r="A324" s="87">
        <v>161</v>
      </c>
      <c r="B324" s="30">
        <v>2324</v>
      </c>
      <c r="C324" s="30">
        <v>5399</v>
      </c>
      <c r="D324" s="166"/>
      <c r="E324" s="166"/>
      <c r="F324" s="70" t="s">
        <v>954</v>
      </c>
      <c r="H324" s="12"/>
      <c r="I324" s="1"/>
      <c r="J324" s="298">
        <v>18</v>
      </c>
      <c r="K324" s="175">
        <v>12.54</v>
      </c>
      <c r="L324" s="298">
        <v>15</v>
      </c>
      <c r="M324" s="238"/>
      <c r="N324" s="164"/>
      <c r="O324" s="567"/>
    </row>
    <row r="325" spans="1:15" ht="12.75">
      <c r="A325" s="87">
        <v>162</v>
      </c>
      <c r="B325" s="30">
        <v>1361</v>
      </c>
      <c r="C325" s="30"/>
      <c r="D325" s="166"/>
      <c r="E325" s="166"/>
      <c r="F325" s="70" t="s">
        <v>332</v>
      </c>
      <c r="H325" s="12"/>
      <c r="I325" s="1"/>
      <c r="J325" s="298">
        <v>70</v>
      </c>
      <c r="K325" s="175">
        <v>59.8</v>
      </c>
      <c r="L325" s="298">
        <v>80</v>
      </c>
      <c r="M325" s="238"/>
      <c r="N325" s="164"/>
      <c r="O325" s="567"/>
    </row>
    <row r="326" spans="1:15" ht="3" customHeight="1">
      <c r="A326" s="87"/>
      <c r="B326" s="30"/>
      <c r="C326" s="30"/>
      <c r="D326" s="166"/>
      <c r="E326" s="166"/>
      <c r="F326" s="70"/>
      <c r="H326" s="12"/>
      <c r="I326" s="1"/>
      <c r="J326" s="298"/>
      <c r="K326" s="175"/>
      <c r="L326" s="298"/>
      <c r="M326" s="238"/>
      <c r="N326" s="164"/>
      <c r="O326" s="567"/>
    </row>
    <row r="327" spans="1:15" ht="12.75">
      <c r="A327" s="87">
        <v>163</v>
      </c>
      <c r="B327" s="30">
        <v>2212</v>
      </c>
      <c r="C327" s="30">
        <v>6409</v>
      </c>
      <c r="D327" s="166"/>
      <c r="E327" s="166"/>
      <c r="F327" s="70" t="s">
        <v>963</v>
      </c>
      <c r="H327" s="12"/>
      <c r="I327" s="119"/>
      <c r="J327" s="298">
        <v>45</v>
      </c>
      <c r="K327" s="175">
        <v>33.7</v>
      </c>
      <c r="L327" s="298">
        <v>50</v>
      </c>
      <c r="M327" s="238"/>
      <c r="N327" s="164"/>
      <c r="O327" s="567"/>
    </row>
    <row r="328" spans="1:15" ht="3" customHeight="1">
      <c r="A328" s="87"/>
      <c r="B328" s="30"/>
      <c r="C328" s="30"/>
      <c r="D328" s="166"/>
      <c r="E328" s="166"/>
      <c r="F328" s="70"/>
      <c r="H328" s="12"/>
      <c r="I328" s="119"/>
      <c r="J328" s="298"/>
      <c r="K328" s="192"/>
      <c r="L328" s="298"/>
      <c r="M328" s="238"/>
      <c r="N328" s="164"/>
      <c r="O328" s="567"/>
    </row>
    <row r="329" spans="1:15" ht="12.75">
      <c r="A329" s="127">
        <v>164</v>
      </c>
      <c r="B329" s="32">
        <v>2324</v>
      </c>
      <c r="C329" s="127">
        <v>6409</v>
      </c>
      <c r="D329" s="277"/>
      <c r="E329" s="277"/>
      <c r="F329" s="198" t="s">
        <v>1200</v>
      </c>
      <c r="H329" s="13"/>
      <c r="I329" s="120"/>
      <c r="J329" s="299">
        <v>115</v>
      </c>
      <c r="K329" s="210">
        <v>114.15</v>
      </c>
      <c r="L329" s="299">
        <v>0</v>
      </c>
      <c r="M329" s="238"/>
      <c r="N329" s="164"/>
      <c r="O329" s="567"/>
    </row>
    <row r="330" spans="1:15" ht="12.75">
      <c r="A330" s="26">
        <v>164</v>
      </c>
      <c r="B330" s="30">
        <v>2111</v>
      </c>
      <c r="C330" s="30">
        <v>6171</v>
      </c>
      <c r="D330" s="166"/>
      <c r="E330" s="166"/>
      <c r="F330" s="149" t="s">
        <v>778</v>
      </c>
      <c r="G330" s="11"/>
      <c r="H330" s="12"/>
      <c r="I330" s="67"/>
      <c r="J330" s="299">
        <v>5</v>
      </c>
      <c r="K330" s="174">
        <v>0.6</v>
      </c>
      <c r="L330" s="299">
        <v>2</v>
      </c>
      <c r="M330" s="238"/>
      <c r="N330" s="164"/>
      <c r="O330" s="567"/>
    </row>
    <row r="331" spans="1:15" ht="12.75">
      <c r="A331" s="87">
        <v>164</v>
      </c>
      <c r="B331" s="30"/>
      <c r="C331" s="30"/>
      <c r="D331" s="166"/>
      <c r="E331" s="166"/>
      <c r="F331" s="70" t="s">
        <v>964</v>
      </c>
      <c r="G331" s="11"/>
      <c r="H331" s="12"/>
      <c r="I331" s="65"/>
      <c r="J331" s="298">
        <f>SUM(J329:J330)</f>
        <v>120</v>
      </c>
      <c r="K331" s="175">
        <f>SUM(K329:K330)</f>
        <v>114.75</v>
      </c>
      <c r="L331" s="298">
        <f>SUM(L329:L330)</f>
        <v>2</v>
      </c>
      <c r="M331" s="238"/>
      <c r="N331" s="164"/>
      <c r="O331" s="567"/>
    </row>
    <row r="332" spans="1:15" ht="3" customHeight="1">
      <c r="A332" s="11"/>
      <c r="B332" s="11"/>
      <c r="C332" s="11"/>
      <c r="D332" s="168"/>
      <c r="E332" s="166"/>
      <c r="F332" s="11"/>
      <c r="G332" s="11"/>
      <c r="H332" s="11"/>
      <c r="I332" s="11"/>
      <c r="J332" s="298"/>
      <c r="K332" s="171"/>
      <c r="L332" s="298"/>
      <c r="M332" s="180"/>
      <c r="N332" s="163"/>
      <c r="O332" s="293"/>
    </row>
    <row r="333" spans="1:15" ht="12.75">
      <c r="A333" s="87">
        <v>168</v>
      </c>
      <c r="B333" s="30">
        <v>2310</v>
      </c>
      <c r="C333" s="30">
        <v>6171</v>
      </c>
      <c r="D333" s="166"/>
      <c r="E333" s="166"/>
      <c r="F333" s="147" t="s">
        <v>1132</v>
      </c>
      <c r="G333" s="11"/>
      <c r="H333" s="12"/>
      <c r="I333" s="11"/>
      <c r="J333" s="298">
        <v>5</v>
      </c>
      <c r="K333" s="173">
        <v>0.122</v>
      </c>
      <c r="L333" s="298">
        <v>5</v>
      </c>
      <c r="M333" s="82"/>
      <c r="N333" s="165"/>
      <c r="O333" s="302"/>
    </row>
    <row r="334" spans="1:15" ht="2.25" customHeight="1">
      <c r="A334" s="87"/>
      <c r="B334" s="30"/>
      <c r="C334" s="30"/>
      <c r="D334" s="166"/>
      <c r="E334" s="166"/>
      <c r="F334" s="147"/>
      <c r="G334" s="4"/>
      <c r="H334" s="9"/>
      <c r="I334" s="4"/>
      <c r="J334" s="298"/>
      <c r="K334" s="173"/>
      <c r="L334" s="298"/>
      <c r="M334" s="82"/>
      <c r="N334" s="165"/>
      <c r="O334" s="302"/>
    </row>
    <row r="335" spans="1:15" ht="12.75">
      <c r="A335" s="26">
        <v>169</v>
      </c>
      <c r="B335" s="30">
        <v>4111</v>
      </c>
      <c r="C335" s="30"/>
      <c r="D335" s="166"/>
      <c r="E335" s="166">
        <v>98005</v>
      </c>
      <c r="F335" s="149" t="s">
        <v>143</v>
      </c>
      <c r="G335" s="4"/>
      <c r="H335" s="9"/>
      <c r="I335" s="4"/>
      <c r="J335" s="299">
        <v>73</v>
      </c>
      <c r="K335" s="171">
        <v>72.559</v>
      </c>
      <c r="L335" s="299">
        <v>0</v>
      </c>
      <c r="M335" s="82"/>
      <c r="N335" s="165"/>
      <c r="O335" s="302"/>
    </row>
    <row r="336" spans="1:15" ht="12.75">
      <c r="A336" s="26">
        <v>169</v>
      </c>
      <c r="B336" s="30">
        <v>5011</v>
      </c>
      <c r="C336" s="30">
        <v>6149</v>
      </c>
      <c r="D336" s="166"/>
      <c r="E336" s="166">
        <v>98005</v>
      </c>
      <c r="F336" s="149" t="s">
        <v>363</v>
      </c>
      <c r="G336" s="4"/>
      <c r="H336" s="9"/>
      <c r="I336" s="4"/>
      <c r="J336" s="300"/>
      <c r="K336" s="190"/>
      <c r="L336" s="300"/>
      <c r="M336" s="170">
        <v>29</v>
      </c>
      <c r="N336" s="171">
        <v>29</v>
      </c>
      <c r="O336" s="294">
        <v>0</v>
      </c>
    </row>
    <row r="337" spans="1:15" ht="12.75">
      <c r="A337" s="26">
        <v>169</v>
      </c>
      <c r="B337" s="30">
        <v>5031</v>
      </c>
      <c r="C337" s="30">
        <v>6149</v>
      </c>
      <c r="D337" s="166"/>
      <c r="E337" s="166">
        <v>98005</v>
      </c>
      <c r="F337" s="149" t="s">
        <v>364</v>
      </c>
      <c r="G337" s="4"/>
      <c r="H337" s="9"/>
      <c r="I337" s="4"/>
      <c r="J337" s="300"/>
      <c r="K337" s="190"/>
      <c r="L337" s="300"/>
      <c r="M337" s="170">
        <v>8</v>
      </c>
      <c r="N337" s="171">
        <v>7.25</v>
      </c>
      <c r="O337" s="294">
        <v>0</v>
      </c>
    </row>
    <row r="338" spans="1:15" ht="12.75">
      <c r="A338" s="26">
        <v>169</v>
      </c>
      <c r="B338" s="30">
        <v>5032</v>
      </c>
      <c r="C338" s="30">
        <v>6149</v>
      </c>
      <c r="D338" s="166"/>
      <c r="E338" s="166">
        <v>98005</v>
      </c>
      <c r="F338" s="149" t="s">
        <v>365</v>
      </c>
      <c r="G338" s="4"/>
      <c r="H338" s="9"/>
      <c r="I338" s="4"/>
      <c r="J338" s="300"/>
      <c r="K338" s="190"/>
      <c r="L338" s="300"/>
      <c r="M338" s="170">
        <v>3</v>
      </c>
      <c r="N338" s="171">
        <v>2.61</v>
      </c>
      <c r="O338" s="294">
        <v>0</v>
      </c>
    </row>
    <row r="339" spans="1:15" ht="12.75">
      <c r="A339" s="26">
        <v>169</v>
      </c>
      <c r="B339" s="30">
        <v>5139</v>
      </c>
      <c r="C339" s="30">
        <v>6149</v>
      </c>
      <c r="D339" s="166"/>
      <c r="E339" s="166">
        <v>98005</v>
      </c>
      <c r="F339" s="149" t="s">
        <v>930</v>
      </c>
      <c r="G339" s="4"/>
      <c r="H339" s="9"/>
      <c r="I339" s="4"/>
      <c r="J339" s="300"/>
      <c r="K339" s="190"/>
      <c r="L339" s="300"/>
      <c r="M339" s="170">
        <v>33</v>
      </c>
      <c r="N339" s="171">
        <v>7.867</v>
      </c>
      <c r="O339" s="294">
        <v>0</v>
      </c>
    </row>
    <row r="340" spans="1:15" ht="12.75">
      <c r="A340" s="87">
        <v>169</v>
      </c>
      <c r="B340" s="30"/>
      <c r="C340" s="30"/>
      <c r="D340" s="166"/>
      <c r="E340" s="166"/>
      <c r="F340" s="147" t="s">
        <v>366</v>
      </c>
      <c r="G340" s="4"/>
      <c r="H340" s="9"/>
      <c r="I340" s="4"/>
      <c r="J340" s="298">
        <f>SUM(J335:J339)</f>
        <v>73</v>
      </c>
      <c r="K340" s="173">
        <f>SUM(K335:K339)</f>
        <v>72.559</v>
      </c>
      <c r="L340" s="298">
        <f>SUM(L335:L339)</f>
        <v>0</v>
      </c>
      <c r="M340" s="172">
        <f>SUM(M336:M339)</f>
        <v>73</v>
      </c>
      <c r="N340" s="173">
        <f>SUM(N336:N339)</f>
        <v>46.727</v>
      </c>
      <c r="O340" s="295">
        <f>SUM(O336:O339)</f>
        <v>0</v>
      </c>
    </row>
    <row r="341" spans="1:15" ht="2.25" customHeight="1">
      <c r="A341" s="87"/>
      <c r="B341" s="30"/>
      <c r="C341" s="30"/>
      <c r="D341" s="166"/>
      <c r="E341" s="166"/>
      <c r="F341" s="147"/>
      <c r="G341" s="4"/>
      <c r="H341" s="9"/>
      <c r="I341" s="4"/>
      <c r="J341" s="476"/>
      <c r="K341" s="194"/>
      <c r="L341" s="476"/>
      <c r="M341" s="170"/>
      <c r="N341" s="171"/>
      <c r="O341" s="294"/>
    </row>
    <row r="342" spans="1:15" ht="12.75">
      <c r="A342" s="26">
        <v>172</v>
      </c>
      <c r="B342" s="30">
        <v>2111</v>
      </c>
      <c r="C342" s="30">
        <v>6171</v>
      </c>
      <c r="D342" s="166"/>
      <c r="E342" s="166"/>
      <c r="F342" s="62" t="s">
        <v>1211</v>
      </c>
      <c r="G342" s="11"/>
      <c r="H342" s="12"/>
      <c r="I342" s="11"/>
      <c r="J342" s="463">
        <v>6</v>
      </c>
      <c r="K342" s="171">
        <v>6.44</v>
      </c>
      <c r="L342" s="299">
        <v>5</v>
      </c>
      <c r="M342" s="82"/>
      <c r="N342" s="165"/>
      <c r="O342" s="302"/>
    </row>
    <row r="343" spans="1:15" ht="12.75">
      <c r="A343" s="26">
        <v>172</v>
      </c>
      <c r="B343" s="26">
        <v>2139</v>
      </c>
      <c r="C343" s="30">
        <v>6171</v>
      </c>
      <c r="D343" s="166"/>
      <c r="E343" s="166"/>
      <c r="F343" s="62" t="s">
        <v>1212</v>
      </c>
      <c r="G343" s="11"/>
      <c r="H343" s="12"/>
      <c r="I343" s="11"/>
      <c r="J343" s="299">
        <v>1</v>
      </c>
      <c r="K343" s="171">
        <v>1.6</v>
      </c>
      <c r="L343" s="299">
        <v>1</v>
      </c>
      <c r="M343" s="180"/>
      <c r="N343" s="163"/>
      <c r="O343" s="293"/>
    </row>
    <row r="344" spans="1:15" ht="12.75">
      <c r="A344" s="87">
        <v>172</v>
      </c>
      <c r="B344" s="30"/>
      <c r="C344" s="30"/>
      <c r="D344" s="166"/>
      <c r="E344" s="166"/>
      <c r="F344" s="74" t="s">
        <v>1213</v>
      </c>
      <c r="G344" s="11"/>
      <c r="H344" s="12"/>
      <c r="I344" s="11"/>
      <c r="J344" s="298">
        <f>SUM(J342:J343)</f>
        <v>7</v>
      </c>
      <c r="K344" s="173">
        <f>SUM(K342:K343)</f>
        <v>8.040000000000001</v>
      </c>
      <c r="L344" s="298">
        <f>SUM(L342:L343)</f>
        <v>6</v>
      </c>
      <c r="M344" s="180"/>
      <c r="N344" s="163"/>
      <c r="O344" s="293"/>
    </row>
    <row r="345" spans="1:15" ht="2.25" customHeight="1">
      <c r="A345" s="87"/>
      <c r="B345" s="30"/>
      <c r="C345" s="30"/>
      <c r="D345" s="166"/>
      <c r="E345" s="166"/>
      <c r="F345" s="74"/>
      <c r="G345" s="121"/>
      <c r="H345" s="288"/>
      <c r="I345" s="121"/>
      <c r="J345" s="298"/>
      <c r="K345" s="173"/>
      <c r="L345" s="298"/>
      <c r="M345" s="82"/>
      <c r="N345" s="165"/>
      <c r="O345" s="302"/>
    </row>
    <row r="346" spans="1:15" ht="12.75" customHeight="1">
      <c r="A346" s="87">
        <v>588</v>
      </c>
      <c r="B346" s="30">
        <v>2324</v>
      </c>
      <c r="C346" s="30">
        <v>3632</v>
      </c>
      <c r="D346" s="166"/>
      <c r="E346" s="166"/>
      <c r="F346" s="74" t="s">
        <v>353</v>
      </c>
      <c r="G346" s="121"/>
      <c r="H346" s="288"/>
      <c r="I346" s="121"/>
      <c r="J346" s="298">
        <v>54</v>
      </c>
      <c r="K346" s="173">
        <v>53.911</v>
      </c>
      <c r="L346" s="298">
        <v>0</v>
      </c>
      <c r="M346" s="82"/>
      <c r="N346" s="165"/>
      <c r="O346" s="302"/>
    </row>
    <row r="347" spans="1:15" ht="13.5" thickBot="1">
      <c r="A347" s="87">
        <v>588</v>
      </c>
      <c r="B347" s="30">
        <v>5192</v>
      </c>
      <c r="C347" s="30">
        <v>3632</v>
      </c>
      <c r="D347" s="166"/>
      <c r="E347" s="166"/>
      <c r="F347" s="70" t="s">
        <v>796</v>
      </c>
      <c r="G347" s="121"/>
      <c r="H347" s="288"/>
      <c r="I347" s="121"/>
      <c r="J347" s="397"/>
      <c r="K347" s="398"/>
      <c r="L347" s="397"/>
      <c r="M347" s="296">
        <v>76</v>
      </c>
      <c r="N347" s="203">
        <v>75.521</v>
      </c>
      <c r="O347" s="308">
        <v>5</v>
      </c>
    </row>
    <row r="348" spans="1:15" ht="13.5" thickBot="1">
      <c r="A348" s="6"/>
      <c r="B348" s="6"/>
      <c r="C348" s="6"/>
      <c r="D348" s="448"/>
      <c r="E348" s="448"/>
      <c r="F348" s="24" t="s">
        <v>965</v>
      </c>
      <c r="G348" s="105"/>
      <c r="H348" s="92"/>
      <c r="I348" s="93"/>
      <c r="J348" s="314">
        <f>SUM(J344+J333+J331+J327+J324+J323+J322+J320+J319+J268+J325+J266+J272+J279+J340+J346)</f>
        <v>2094</v>
      </c>
      <c r="K348" s="184">
        <f>SUM(K344+K333+K331+K327+K325+K324+K323+K322+K320+K319+K268+K266+K272+K279+K340+K346)</f>
        <v>1807.419</v>
      </c>
      <c r="L348" s="499">
        <f>SUM(L346+L344+L340+L333+L331+L327+L325+L324+L323+L322+L320+L319+L268+L266)</f>
        <v>1758</v>
      </c>
      <c r="M348" s="374">
        <f>SUM(M318+M316+M314+M310+M304+M301+M295+M291+M290+M288+M285+M347+M279+M272+M266+M340)</f>
        <v>7985</v>
      </c>
      <c r="N348" s="493">
        <f>SUM(N318+N316+N314+N310+N304+N301+N295+N291+N290+N288+N285+N347+N279+N272+N266+N340)</f>
        <v>6488.235</v>
      </c>
      <c r="O348" s="301">
        <f>SUM(O347+O340+O318+O316+O314+O310+O304+O301+O295+O291+O290+O288+O285+O279+O272+O266)</f>
        <v>7993</v>
      </c>
    </row>
    <row r="349" spans="1:15" ht="4.5" customHeight="1" thickBot="1">
      <c r="A349" s="5"/>
      <c r="B349" s="5"/>
      <c r="C349" s="5"/>
      <c r="D349" s="326"/>
      <c r="E349" s="326"/>
      <c r="F349" s="14"/>
      <c r="H349" s="15"/>
      <c r="J349" s="81"/>
      <c r="K349" s="163"/>
      <c r="L349" s="180"/>
      <c r="M349" s="81"/>
      <c r="N349" s="163"/>
      <c r="O349" s="293"/>
    </row>
    <row r="350" spans="1:15" ht="13.5" thickBot="1">
      <c r="A350" s="7">
        <v>4</v>
      </c>
      <c r="B350" s="7"/>
      <c r="C350" s="7"/>
      <c r="D350" s="321"/>
      <c r="E350" s="321"/>
      <c r="F350" s="16" t="s">
        <v>966</v>
      </c>
      <c r="H350" s="10"/>
      <c r="J350" s="81"/>
      <c r="K350" s="163"/>
      <c r="L350" s="180"/>
      <c r="M350" s="81"/>
      <c r="N350" s="163"/>
      <c r="O350" s="293"/>
    </row>
    <row r="351" spans="1:15" ht="12.75">
      <c r="A351" s="87">
        <v>194</v>
      </c>
      <c r="B351" s="87">
        <v>1361</v>
      </c>
      <c r="C351" s="87"/>
      <c r="D351" s="225"/>
      <c r="E351" s="225"/>
      <c r="F351" s="147" t="s">
        <v>875</v>
      </c>
      <c r="G351" s="70"/>
      <c r="H351" s="344"/>
      <c r="I351" s="70"/>
      <c r="J351" s="296">
        <v>1</v>
      </c>
      <c r="K351" s="173">
        <v>0.9</v>
      </c>
      <c r="L351" s="296">
        <v>1</v>
      </c>
      <c r="M351" s="180"/>
      <c r="N351" s="163"/>
      <c r="O351" s="293"/>
    </row>
    <row r="352" spans="1:15" ht="3" customHeight="1">
      <c r="A352" s="251"/>
      <c r="B352" s="84"/>
      <c r="C352" s="84"/>
      <c r="D352" s="455"/>
      <c r="E352" s="455"/>
      <c r="F352" s="242"/>
      <c r="G352" s="14"/>
      <c r="H352" s="19"/>
      <c r="I352" s="14"/>
      <c r="J352" s="595"/>
      <c r="K352" s="190"/>
      <c r="L352" s="596"/>
      <c r="M352" s="180"/>
      <c r="N352" s="163"/>
      <c r="O352" s="293"/>
    </row>
    <row r="353" spans="1:15" ht="12.75">
      <c r="A353" s="87">
        <v>197</v>
      </c>
      <c r="B353" s="85">
        <v>5362</v>
      </c>
      <c r="C353" s="85">
        <v>6399</v>
      </c>
      <c r="D353" s="450"/>
      <c r="E353" s="455"/>
      <c r="F353" s="206" t="s">
        <v>773</v>
      </c>
      <c r="G353" s="14"/>
      <c r="H353" s="19"/>
      <c r="I353" s="14"/>
      <c r="J353" s="306"/>
      <c r="L353" s="306"/>
      <c r="M353" s="295">
        <v>-4908</v>
      </c>
      <c r="N353" s="173">
        <v>2541.274</v>
      </c>
      <c r="O353" s="295">
        <v>100</v>
      </c>
    </row>
    <row r="354" spans="1:15" ht="12.75">
      <c r="A354" s="87">
        <v>197</v>
      </c>
      <c r="B354" s="85">
        <v>2222</v>
      </c>
      <c r="C354" s="85">
        <v>6399</v>
      </c>
      <c r="D354" s="450"/>
      <c r="E354" s="455"/>
      <c r="F354" s="206" t="s">
        <v>288</v>
      </c>
      <c r="G354" s="14"/>
      <c r="H354" s="19"/>
      <c r="I354" s="14"/>
      <c r="J354" s="295">
        <v>0</v>
      </c>
      <c r="K354" s="173">
        <v>2.077</v>
      </c>
      <c r="L354" s="295">
        <v>0</v>
      </c>
      <c r="M354" s="306"/>
      <c r="N354" s="190"/>
      <c r="O354" s="306"/>
    </row>
    <row r="355" spans="1:15" ht="12.75" customHeight="1">
      <c r="A355" s="87">
        <v>197</v>
      </c>
      <c r="B355" s="76">
        <v>5520</v>
      </c>
      <c r="C355" s="76">
        <v>6399</v>
      </c>
      <c r="D355" s="450"/>
      <c r="E355" s="450"/>
      <c r="F355" s="73" t="s">
        <v>112</v>
      </c>
      <c r="H355" s="10"/>
      <c r="J355" s="306"/>
      <c r="K355" s="190"/>
      <c r="L355" s="306"/>
      <c r="M355" s="647">
        <v>0</v>
      </c>
      <c r="N355" s="648">
        <v>0.423</v>
      </c>
      <c r="O355" s="647">
        <v>0</v>
      </c>
    </row>
    <row r="356" spans="1:15" ht="3" customHeight="1">
      <c r="A356" s="87"/>
      <c r="B356" s="76"/>
      <c r="C356" s="76"/>
      <c r="D356" s="450"/>
      <c r="E356" s="450"/>
      <c r="F356" s="73"/>
      <c r="H356" s="10"/>
      <c r="J356" s="306"/>
      <c r="K356" s="190"/>
      <c r="L356" s="306"/>
      <c r="M356" s="649"/>
      <c r="N356" s="650"/>
      <c r="O356" s="649"/>
    </row>
    <row r="357" spans="1:15" ht="12.75">
      <c r="A357" s="87">
        <v>198</v>
      </c>
      <c r="B357" s="30">
        <v>1122</v>
      </c>
      <c r="C357" s="30"/>
      <c r="D357" s="166"/>
      <c r="E357" s="166"/>
      <c r="F357" s="70" t="s">
        <v>897</v>
      </c>
      <c r="G357" s="11"/>
      <c r="H357" s="12"/>
      <c r="I357" s="11"/>
      <c r="J357" s="295">
        <v>13107</v>
      </c>
      <c r="K357" s="173">
        <v>13106.81</v>
      </c>
      <c r="L357" s="295">
        <v>13107</v>
      </c>
      <c r="M357" s="293"/>
      <c r="N357" s="163"/>
      <c r="O357" s="293"/>
    </row>
    <row r="358" spans="1:15" ht="12.75">
      <c r="A358" s="87">
        <v>198</v>
      </c>
      <c r="B358" s="30">
        <v>5362</v>
      </c>
      <c r="C358" s="26">
        <v>6399</v>
      </c>
      <c r="D358" s="166"/>
      <c r="E358" s="166"/>
      <c r="F358" s="70" t="s">
        <v>897</v>
      </c>
      <c r="G358" s="11"/>
      <c r="H358" s="12"/>
      <c r="I358" s="116"/>
      <c r="J358" s="241"/>
      <c r="K358" s="190"/>
      <c r="L358" s="241"/>
      <c r="M358" s="295">
        <v>13107</v>
      </c>
      <c r="N358" s="173">
        <v>13106.813</v>
      </c>
      <c r="O358" s="295">
        <v>13107</v>
      </c>
    </row>
    <row r="359" spans="1:15" ht="3" customHeight="1">
      <c r="A359" s="133"/>
      <c r="B359" s="30"/>
      <c r="C359" s="30"/>
      <c r="D359" s="166"/>
      <c r="E359" s="166"/>
      <c r="F359" s="70"/>
      <c r="G359" s="4"/>
      <c r="H359" s="9"/>
      <c r="I359" s="116"/>
      <c r="J359" s="241"/>
      <c r="K359" s="190"/>
      <c r="L359" s="241"/>
      <c r="M359" s="295"/>
      <c r="N359" s="173"/>
      <c r="O359" s="295"/>
    </row>
    <row r="360" spans="1:15" ht="12.75">
      <c r="A360" s="87">
        <v>199</v>
      </c>
      <c r="B360" s="30">
        <v>5362</v>
      </c>
      <c r="C360" s="26">
        <v>6399</v>
      </c>
      <c r="D360" s="166"/>
      <c r="E360" s="166"/>
      <c r="F360" s="70" t="s">
        <v>898</v>
      </c>
      <c r="H360" s="10"/>
      <c r="I360" s="25"/>
      <c r="J360" s="82"/>
      <c r="K360" s="165"/>
      <c r="L360" s="82"/>
      <c r="M360" s="295">
        <v>104</v>
      </c>
      <c r="N360" s="173">
        <v>98.388</v>
      </c>
      <c r="O360" s="295">
        <v>99</v>
      </c>
    </row>
    <row r="361" spans="1:15" ht="3" customHeight="1">
      <c r="A361" s="87"/>
      <c r="B361" s="30"/>
      <c r="C361" s="26"/>
      <c r="D361" s="166"/>
      <c r="E361" s="166"/>
      <c r="F361" s="70"/>
      <c r="H361" s="10"/>
      <c r="I361" s="4"/>
      <c r="J361" s="82"/>
      <c r="K361" s="165"/>
      <c r="L361" s="82"/>
      <c r="M361" s="295"/>
      <c r="N361" s="173"/>
      <c r="O361" s="295"/>
    </row>
    <row r="362" spans="1:15" ht="12.75">
      <c r="A362" s="87">
        <v>200</v>
      </c>
      <c r="B362" s="26">
        <v>5141</v>
      </c>
      <c r="C362" s="26">
        <v>6310</v>
      </c>
      <c r="D362" s="166"/>
      <c r="E362" s="166"/>
      <c r="F362" s="70" t="s">
        <v>286</v>
      </c>
      <c r="H362" s="10"/>
      <c r="I362" s="4"/>
      <c r="K362" s="165"/>
      <c r="L362" s="82"/>
      <c r="M362" s="294">
        <v>140</v>
      </c>
      <c r="N362" s="171">
        <v>111.624</v>
      </c>
      <c r="O362" s="294">
        <v>60</v>
      </c>
    </row>
    <row r="363" spans="1:15" ht="12.75">
      <c r="A363" s="87">
        <v>206</v>
      </c>
      <c r="B363" s="30">
        <v>5141</v>
      </c>
      <c r="C363" s="30">
        <v>6310</v>
      </c>
      <c r="D363" s="166"/>
      <c r="E363" s="166"/>
      <c r="F363" s="147" t="s">
        <v>771</v>
      </c>
      <c r="G363" s="4"/>
      <c r="H363" s="9"/>
      <c r="I363" s="4"/>
      <c r="J363" s="82"/>
      <c r="K363" s="165"/>
      <c r="L363" s="82"/>
      <c r="M363" s="294">
        <v>117</v>
      </c>
      <c r="N363" s="171">
        <v>86.037</v>
      </c>
      <c r="O363" s="294">
        <v>92</v>
      </c>
    </row>
    <row r="364" spans="1:15" ht="12.75">
      <c r="A364" s="87">
        <v>227</v>
      </c>
      <c r="B364" s="30">
        <v>5141</v>
      </c>
      <c r="C364" s="30">
        <v>6310</v>
      </c>
      <c r="D364" s="166"/>
      <c r="E364" s="166"/>
      <c r="F364" s="70" t="s">
        <v>772</v>
      </c>
      <c r="G364" s="4"/>
      <c r="H364" s="9"/>
      <c r="I364" s="4"/>
      <c r="J364" s="82"/>
      <c r="K364" s="165"/>
      <c r="L364" s="82"/>
      <c r="M364" s="294">
        <v>178</v>
      </c>
      <c r="N364" s="171">
        <v>130.345</v>
      </c>
      <c r="O364" s="294">
        <v>139</v>
      </c>
    </row>
    <row r="365" spans="1:15" ht="12.75">
      <c r="A365" s="87">
        <v>230</v>
      </c>
      <c r="B365" s="26">
        <v>5141</v>
      </c>
      <c r="C365" s="26">
        <v>6310</v>
      </c>
      <c r="D365" s="166"/>
      <c r="E365" s="166"/>
      <c r="F365" s="70" t="s">
        <v>768</v>
      </c>
      <c r="H365" s="10"/>
      <c r="I365" s="4"/>
      <c r="J365" s="82"/>
      <c r="K365" s="165"/>
      <c r="L365" s="82"/>
      <c r="M365" s="294">
        <v>34</v>
      </c>
      <c r="N365" s="171">
        <v>30.392</v>
      </c>
      <c r="O365" s="294">
        <v>2</v>
      </c>
    </row>
    <row r="366" spans="1:15" ht="12.75">
      <c r="A366" s="87">
        <v>231</v>
      </c>
      <c r="B366" s="26">
        <v>5141</v>
      </c>
      <c r="C366" s="26">
        <v>6310</v>
      </c>
      <c r="D366" s="166"/>
      <c r="E366" s="166"/>
      <c r="F366" s="70" t="s">
        <v>769</v>
      </c>
      <c r="G366" s="4"/>
      <c r="H366" s="9"/>
      <c r="I366" s="4"/>
      <c r="J366" s="82"/>
      <c r="K366" s="165"/>
      <c r="L366" s="82"/>
      <c r="M366" s="294">
        <v>47</v>
      </c>
      <c r="N366" s="171">
        <v>41.866</v>
      </c>
      <c r="O366" s="294">
        <v>2</v>
      </c>
    </row>
    <row r="367" spans="1:15" ht="12.75">
      <c r="A367" s="87">
        <v>240</v>
      </c>
      <c r="B367" s="26">
        <v>5141</v>
      </c>
      <c r="C367" s="26">
        <v>6310</v>
      </c>
      <c r="D367" s="166"/>
      <c r="E367" s="166"/>
      <c r="F367" s="70" t="s">
        <v>861</v>
      </c>
      <c r="G367" s="4"/>
      <c r="H367" s="9"/>
      <c r="I367" s="4"/>
      <c r="J367" s="82"/>
      <c r="K367" s="165"/>
      <c r="L367" s="82"/>
      <c r="M367" s="294">
        <v>129</v>
      </c>
      <c r="N367" s="171">
        <v>73.911</v>
      </c>
      <c r="O367" s="294">
        <v>85</v>
      </c>
    </row>
    <row r="368" spans="1:15" ht="12.75">
      <c r="A368" s="87"/>
      <c r="B368" s="30"/>
      <c r="C368" s="30"/>
      <c r="D368" s="166"/>
      <c r="E368" s="166"/>
      <c r="F368" s="70" t="s">
        <v>1170</v>
      </c>
      <c r="G368" s="4"/>
      <c r="H368" s="9"/>
      <c r="I368" s="2"/>
      <c r="J368" s="109"/>
      <c r="K368" s="179"/>
      <c r="L368" s="109"/>
      <c r="M368" s="295">
        <f>SUM(M362:M367)</f>
        <v>645</v>
      </c>
      <c r="N368" s="173">
        <f>SUM(N362:N367)</f>
        <v>474.17499999999995</v>
      </c>
      <c r="O368" s="295">
        <f>SUM(O362:O367)</f>
        <v>380</v>
      </c>
    </row>
    <row r="369" spans="1:15" ht="2.25" customHeight="1">
      <c r="A369" s="87"/>
      <c r="B369" s="30"/>
      <c r="C369" s="30"/>
      <c r="D369" s="166"/>
      <c r="E369" s="166"/>
      <c r="F369" s="70"/>
      <c r="G369" s="4"/>
      <c r="H369" s="9"/>
      <c r="I369" s="4"/>
      <c r="J369" s="82"/>
      <c r="K369" s="165"/>
      <c r="L369" s="82"/>
      <c r="M369" s="294"/>
      <c r="N369" s="175"/>
      <c r="O369" s="295"/>
    </row>
    <row r="370" spans="1:15" ht="12.75">
      <c r="A370" s="87">
        <v>201</v>
      </c>
      <c r="B370" s="30">
        <v>5163</v>
      </c>
      <c r="C370" s="30">
        <v>6310</v>
      </c>
      <c r="D370" s="166"/>
      <c r="E370" s="166"/>
      <c r="F370" s="70" t="s">
        <v>968</v>
      </c>
      <c r="H370" s="10"/>
      <c r="I370" s="106"/>
      <c r="J370" s="82"/>
      <c r="K370" s="165"/>
      <c r="L370" s="82"/>
      <c r="M370" s="295">
        <v>320</v>
      </c>
      <c r="N370" s="173">
        <v>328.124</v>
      </c>
      <c r="O370" s="295">
        <v>320</v>
      </c>
    </row>
    <row r="371" spans="1:15" ht="12.75">
      <c r="A371" s="87">
        <v>202</v>
      </c>
      <c r="B371" s="30">
        <v>5166</v>
      </c>
      <c r="C371" s="30">
        <v>6409</v>
      </c>
      <c r="D371" s="166"/>
      <c r="E371" s="166"/>
      <c r="F371" s="70" t="s">
        <v>969</v>
      </c>
      <c r="H371" s="10"/>
      <c r="I371" s="52"/>
      <c r="J371" s="82"/>
      <c r="K371" s="165"/>
      <c r="L371" s="82"/>
      <c r="M371" s="295">
        <v>203</v>
      </c>
      <c r="N371" s="173">
        <v>194.4</v>
      </c>
      <c r="O371" s="295">
        <v>195</v>
      </c>
    </row>
    <row r="372" spans="1:15" ht="12.75">
      <c r="A372" s="87">
        <v>203</v>
      </c>
      <c r="B372" s="30">
        <v>5169</v>
      </c>
      <c r="C372" s="30">
        <v>6171</v>
      </c>
      <c r="D372" s="166"/>
      <c r="E372" s="166">
        <v>98216</v>
      </c>
      <c r="F372" s="147" t="s">
        <v>91</v>
      </c>
      <c r="H372" s="10"/>
      <c r="I372" s="50"/>
      <c r="J372" s="82"/>
      <c r="K372" s="165"/>
      <c r="L372" s="82"/>
      <c r="M372" s="295">
        <v>0</v>
      </c>
      <c r="N372" s="173">
        <v>20.225</v>
      </c>
      <c r="O372" s="295">
        <v>0</v>
      </c>
    </row>
    <row r="373" spans="1:15" ht="12.75">
      <c r="A373" s="87">
        <v>203</v>
      </c>
      <c r="B373" s="30">
        <v>5169</v>
      </c>
      <c r="C373" s="30">
        <v>6171</v>
      </c>
      <c r="D373" s="166"/>
      <c r="E373" s="166"/>
      <c r="F373" s="70" t="s">
        <v>970</v>
      </c>
      <c r="G373" s="134"/>
      <c r="H373" s="10"/>
      <c r="I373" s="50"/>
      <c r="J373" s="381"/>
      <c r="K373" s="165"/>
      <c r="L373" s="82"/>
      <c r="M373" s="295">
        <v>778</v>
      </c>
      <c r="N373" s="173">
        <v>722.39</v>
      </c>
      <c r="O373" s="295">
        <v>875</v>
      </c>
    </row>
    <row r="374" spans="1:15" ht="3" customHeight="1">
      <c r="A374" s="87"/>
      <c r="B374" s="30"/>
      <c r="C374" s="30"/>
      <c r="D374" s="166"/>
      <c r="E374" s="166"/>
      <c r="F374" s="70"/>
      <c r="G374" s="4"/>
      <c r="H374" s="10"/>
      <c r="I374" s="50"/>
      <c r="J374" s="82"/>
      <c r="K374" s="165"/>
      <c r="L374" s="82"/>
      <c r="M374" s="294"/>
      <c r="N374" s="173"/>
      <c r="O374" s="295"/>
    </row>
    <row r="375" spans="1:15" ht="12.75">
      <c r="A375" s="87">
        <v>204</v>
      </c>
      <c r="B375" s="30">
        <v>5169</v>
      </c>
      <c r="C375" s="26">
        <v>6171</v>
      </c>
      <c r="D375" s="166"/>
      <c r="E375" s="166"/>
      <c r="F375" s="62" t="s">
        <v>1183</v>
      </c>
      <c r="H375" s="9"/>
      <c r="I375" s="106"/>
      <c r="J375" s="381"/>
      <c r="K375" s="165"/>
      <c r="L375" s="82"/>
      <c r="M375" s="294">
        <v>810</v>
      </c>
      <c r="N375" s="171">
        <v>704.175</v>
      </c>
      <c r="O375" s="294">
        <v>875</v>
      </c>
    </row>
    <row r="376" spans="1:15" ht="12.75">
      <c r="A376" s="87">
        <v>204</v>
      </c>
      <c r="B376" s="30">
        <v>5169</v>
      </c>
      <c r="C376" s="26">
        <v>6171</v>
      </c>
      <c r="D376" s="166"/>
      <c r="E376" s="166">
        <v>98216</v>
      </c>
      <c r="F376" s="62" t="s">
        <v>931</v>
      </c>
      <c r="H376" s="9"/>
      <c r="I376" s="4"/>
      <c r="J376" s="381"/>
      <c r="K376" s="165"/>
      <c r="L376" s="82"/>
      <c r="M376" s="294">
        <v>0</v>
      </c>
      <c r="N376" s="171">
        <v>20.225</v>
      </c>
      <c r="O376" s="294">
        <v>0</v>
      </c>
    </row>
    <row r="377" spans="1:15" ht="12.75">
      <c r="A377" s="87">
        <v>204</v>
      </c>
      <c r="B377" s="30">
        <v>5179</v>
      </c>
      <c r="C377" s="26">
        <v>6112</v>
      </c>
      <c r="D377" s="166"/>
      <c r="E377" s="166"/>
      <c r="F377" s="62" t="s">
        <v>701</v>
      </c>
      <c r="H377" s="9"/>
      <c r="I377" s="4"/>
      <c r="J377" s="381"/>
      <c r="K377" s="165"/>
      <c r="L377" s="82"/>
      <c r="M377" s="294">
        <v>39</v>
      </c>
      <c r="N377" s="171">
        <v>35</v>
      </c>
      <c r="O377" s="294">
        <v>42</v>
      </c>
    </row>
    <row r="378" spans="1:15" ht="12.75">
      <c r="A378" s="124">
        <v>204</v>
      </c>
      <c r="B378" s="125">
        <v>5499</v>
      </c>
      <c r="C378" s="100">
        <v>6171</v>
      </c>
      <c r="D378" s="167"/>
      <c r="E378" s="166"/>
      <c r="F378" s="103" t="s">
        <v>1184</v>
      </c>
      <c r="J378" s="381"/>
      <c r="K378" s="163"/>
      <c r="L378" s="180"/>
      <c r="M378" s="294">
        <v>870</v>
      </c>
      <c r="N378" s="174">
        <v>773.5</v>
      </c>
      <c r="O378" s="294">
        <v>915</v>
      </c>
    </row>
    <row r="379" spans="1:15" ht="12.75">
      <c r="A379" s="124">
        <v>205</v>
      </c>
      <c r="B379" s="125">
        <v>5499</v>
      </c>
      <c r="C379" s="26">
        <v>6171</v>
      </c>
      <c r="D379" s="166"/>
      <c r="E379" s="166"/>
      <c r="F379" s="103" t="s">
        <v>1185</v>
      </c>
      <c r="J379" s="180"/>
      <c r="K379" s="163"/>
      <c r="L379" s="180"/>
      <c r="M379" s="294">
        <v>40</v>
      </c>
      <c r="N379" s="171">
        <v>15</v>
      </c>
      <c r="O379" s="294">
        <v>25</v>
      </c>
    </row>
    <row r="380" spans="1:15" ht="12.75">
      <c r="A380" s="124">
        <v>204</v>
      </c>
      <c r="B380" s="125">
        <v>5194</v>
      </c>
      <c r="C380" s="26">
        <v>6171</v>
      </c>
      <c r="D380" s="166"/>
      <c r="E380" s="166"/>
      <c r="F380" s="67" t="s">
        <v>1208</v>
      </c>
      <c r="J380" s="180"/>
      <c r="K380" s="163"/>
      <c r="L380" s="180"/>
      <c r="M380" s="294">
        <v>3</v>
      </c>
      <c r="N380" s="171">
        <v>0</v>
      </c>
      <c r="O380" s="294">
        <v>3</v>
      </c>
    </row>
    <row r="381" spans="1:16" ht="12.75">
      <c r="A381" s="124">
        <v>204</v>
      </c>
      <c r="B381" s="125"/>
      <c r="C381" s="125"/>
      <c r="D381" s="167"/>
      <c r="E381" s="166"/>
      <c r="F381" s="65" t="s">
        <v>748</v>
      </c>
      <c r="J381" s="180"/>
      <c r="K381" s="163"/>
      <c r="L381" s="180"/>
      <c r="M381" s="295">
        <f>SUM(M375:M380)</f>
        <v>1762</v>
      </c>
      <c r="N381" s="173">
        <f>SUM(N375:N380)</f>
        <v>1547.9</v>
      </c>
      <c r="O381" s="295">
        <f>SUM(O375:O380)</f>
        <v>1860</v>
      </c>
      <c r="P381" s="159"/>
    </row>
    <row r="382" spans="1:15" ht="3" customHeight="1">
      <c r="A382" s="11"/>
      <c r="B382" s="11"/>
      <c r="C382" s="11"/>
      <c r="D382" s="168"/>
      <c r="E382" s="166"/>
      <c r="F382" s="11"/>
      <c r="J382" s="180"/>
      <c r="K382" s="163"/>
      <c r="L382" s="180"/>
      <c r="M382" s="294"/>
      <c r="N382" s="171"/>
      <c r="O382" s="295"/>
    </row>
    <row r="383" spans="1:15" ht="12.75" customHeight="1">
      <c r="A383" s="30">
        <v>207</v>
      </c>
      <c r="B383" s="30">
        <v>5192</v>
      </c>
      <c r="C383" s="30">
        <v>6171</v>
      </c>
      <c r="D383" s="166"/>
      <c r="E383" s="166"/>
      <c r="F383" s="11" t="s">
        <v>447</v>
      </c>
      <c r="J383" s="180"/>
      <c r="K383" s="163"/>
      <c r="L383" s="180"/>
      <c r="M383" s="294">
        <v>2</v>
      </c>
      <c r="N383" s="171">
        <v>11.686</v>
      </c>
      <c r="O383" s="294">
        <v>10</v>
      </c>
    </row>
    <row r="384" spans="1:15" ht="12.75" customHeight="1">
      <c r="A384" s="30">
        <v>207</v>
      </c>
      <c r="B384" s="30">
        <v>5365</v>
      </c>
      <c r="C384" s="30">
        <v>6409</v>
      </c>
      <c r="D384" s="166"/>
      <c r="E384" s="166"/>
      <c r="F384" s="11" t="s">
        <v>992</v>
      </c>
      <c r="J384" s="180"/>
      <c r="K384" s="163"/>
      <c r="L384" s="180"/>
      <c r="M384" s="294">
        <v>1</v>
      </c>
      <c r="N384" s="171">
        <v>0</v>
      </c>
      <c r="O384" s="294">
        <v>1</v>
      </c>
    </row>
    <row r="385" spans="1:15" ht="12.75">
      <c r="A385" s="26">
        <v>207</v>
      </c>
      <c r="B385" s="30">
        <v>5429</v>
      </c>
      <c r="C385" s="30">
        <v>6171</v>
      </c>
      <c r="D385" s="166"/>
      <c r="E385" s="166"/>
      <c r="F385" s="243" t="s">
        <v>1201</v>
      </c>
      <c r="H385" s="10"/>
      <c r="I385" s="4"/>
      <c r="J385" s="82"/>
      <c r="K385" s="165"/>
      <c r="L385" s="82"/>
      <c r="M385" s="294">
        <v>2</v>
      </c>
      <c r="N385" s="171">
        <v>22.415</v>
      </c>
      <c r="O385" s="294">
        <v>2</v>
      </c>
    </row>
    <row r="386" spans="1:15" ht="12.75">
      <c r="A386" s="26">
        <v>207</v>
      </c>
      <c r="B386" s="30">
        <v>5499</v>
      </c>
      <c r="C386" s="30">
        <v>6171</v>
      </c>
      <c r="D386" s="166"/>
      <c r="E386" s="166"/>
      <c r="F386" s="67" t="s">
        <v>1178</v>
      </c>
      <c r="H386" s="10"/>
      <c r="I386" s="4"/>
      <c r="J386" s="82"/>
      <c r="K386" s="165"/>
      <c r="L386" s="82"/>
      <c r="M386" s="294">
        <v>2</v>
      </c>
      <c r="N386" s="171">
        <v>0</v>
      </c>
      <c r="O386" s="294">
        <v>2</v>
      </c>
    </row>
    <row r="387" spans="1:15" ht="12.75">
      <c r="A387" s="133">
        <v>207</v>
      </c>
      <c r="B387" s="32"/>
      <c r="C387" s="32"/>
      <c r="D387" s="277"/>
      <c r="E387" s="277"/>
      <c r="F387" s="88" t="s">
        <v>1080</v>
      </c>
      <c r="H387" s="10"/>
      <c r="I387" s="4"/>
      <c r="J387" s="82"/>
      <c r="K387" s="165"/>
      <c r="L387" s="82"/>
      <c r="M387" s="296">
        <f>SUM(M383:M386)</f>
        <v>7</v>
      </c>
      <c r="N387" s="193">
        <f>SUM(N383:N386)</f>
        <v>34.101</v>
      </c>
      <c r="O387" s="295">
        <f>SUM(O383:O386)</f>
        <v>15</v>
      </c>
    </row>
    <row r="388" spans="1:15" ht="3" customHeight="1">
      <c r="A388" s="11"/>
      <c r="B388" s="11"/>
      <c r="C388" s="11"/>
      <c r="D388" s="168"/>
      <c r="E388" s="166"/>
      <c r="F388" s="11"/>
      <c r="G388" s="11"/>
      <c r="H388" s="11"/>
      <c r="I388" s="11"/>
      <c r="J388" s="11"/>
      <c r="K388" s="11"/>
      <c r="L388" s="12"/>
      <c r="M388" s="12"/>
      <c r="N388" s="11"/>
      <c r="O388" s="557"/>
    </row>
    <row r="389" spans="1:15" ht="12.75">
      <c r="A389" s="85">
        <v>208</v>
      </c>
      <c r="B389" s="76">
        <v>1113</v>
      </c>
      <c r="C389" s="76"/>
      <c r="D389" s="450"/>
      <c r="E389" s="450"/>
      <c r="F389" s="206" t="s">
        <v>1181</v>
      </c>
      <c r="G389" s="61"/>
      <c r="H389" s="28"/>
      <c r="I389" s="395"/>
      <c r="J389" s="309">
        <v>2176</v>
      </c>
      <c r="K389" s="207">
        <v>1747.148</v>
      </c>
      <c r="L389" s="309">
        <v>2100</v>
      </c>
      <c r="M389" s="686"/>
      <c r="N389" s="163"/>
      <c r="O389" s="293"/>
    </row>
    <row r="390" spans="1:15" ht="12.75">
      <c r="A390" s="26">
        <v>210</v>
      </c>
      <c r="B390" s="30">
        <v>1111</v>
      </c>
      <c r="C390" s="30"/>
      <c r="D390" s="166"/>
      <c r="E390" s="166"/>
      <c r="F390" s="149" t="s">
        <v>1179</v>
      </c>
      <c r="G390" s="11"/>
      <c r="H390" s="12"/>
      <c r="I390" s="11"/>
      <c r="J390" s="309">
        <v>27104</v>
      </c>
      <c r="K390" s="171">
        <v>21176.666</v>
      </c>
      <c r="L390" s="309">
        <v>25000</v>
      </c>
      <c r="M390" s="686"/>
      <c r="N390" s="163"/>
      <c r="O390" s="293"/>
    </row>
    <row r="391" spans="1:15" ht="12.75">
      <c r="A391" s="85">
        <v>211</v>
      </c>
      <c r="B391" s="76">
        <v>1112</v>
      </c>
      <c r="C391" s="76"/>
      <c r="D391" s="450"/>
      <c r="E391" s="450"/>
      <c r="F391" s="206" t="s">
        <v>1180</v>
      </c>
      <c r="G391" s="61"/>
      <c r="H391" s="28"/>
      <c r="J391" s="309">
        <v>155</v>
      </c>
      <c r="K391" s="207">
        <v>-299.088</v>
      </c>
      <c r="L391" s="309">
        <v>300</v>
      </c>
      <c r="M391" s="686"/>
      <c r="N391" s="163"/>
      <c r="O391" s="293"/>
    </row>
    <row r="392" spans="1:15" ht="12.75">
      <c r="A392" s="26">
        <v>212</v>
      </c>
      <c r="B392" s="30">
        <v>1121</v>
      </c>
      <c r="C392" s="30"/>
      <c r="D392" s="166"/>
      <c r="E392" s="166"/>
      <c r="F392" s="268" t="s">
        <v>971</v>
      </c>
      <c r="G392" s="11"/>
      <c r="H392" s="12"/>
      <c r="J392" s="309">
        <v>21543</v>
      </c>
      <c r="K392" s="171">
        <v>20853.516</v>
      </c>
      <c r="L392" s="309">
        <v>22000</v>
      </c>
      <c r="M392" s="686"/>
      <c r="N392" s="163"/>
      <c r="O392" s="293"/>
    </row>
    <row r="393" spans="1:15" ht="12.75">
      <c r="A393" s="26">
        <v>213</v>
      </c>
      <c r="B393" s="30">
        <v>1211</v>
      </c>
      <c r="C393" s="30"/>
      <c r="D393" s="166"/>
      <c r="E393" s="166"/>
      <c r="F393" s="268" t="s">
        <v>972</v>
      </c>
      <c r="G393" s="11"/>
      <c r="H393" s="12"/>
      <c r="J393" s="309">
        <v>53790</v>
      </c>
      <c r="K393" s="171">
        <v>42036.084</v>
      </c>
      <c r="L393" s="309">
        <v>52000</v>
      </c>
      <c r="M393" s="686"/>
      <c r="N393" s="163"/>
      <c r="O393" s="293"/>
    </row>
    <row r="394" spans="1:15" ht="12.75">
      <c r="A394" s="26">
        <v>214</v>
      </c>
      <c r="B394" s="30">
        <v>1511</v>
      </c>
      <c r="C394" s="30"/>
      <c r="D394" s="166"/>
      <c r="E394" s="166"/>
      <c r="F394" s="268" t="s">
        <v>973</v>
      </c>
      <c r="G394" s="11"/>
      <c r="H394" s="12"/>
      <c r="J394" s="309">
        <v>16298</v>
      </c>
      <c r="K394" s="171">
        <v>10816.306</v>
      </c>
      <c r="L394" s="309">
        <v>16400</v>
      </c>
      <c r="M394" s="477"/>
      <c r="N394" s="163"/>
      <c r="O394" s="293"/>
    </row>
    <row r="395" spans="1:15" ht="12.75">
      <c r="A395" s="87"/>
      <c r="B395" s="30"/>
      <c r="C395" s="30"/>
      <c r="D395" s="166"/>
      <c r="E395" s="166"/>
      <c r="F395" s="70" t="s">
        <v>899</v>
      </c>
      <c r="G395" s="11"/>
      <c r="H395" s="12"/>
      <c r="J395" s="295">
        <f>SUM(J389:J394)</f>
        <v>121066</v>
      </c>
      <c r="K395" s="173">
        <f>SUM(K389:K394)</f>
        <v>96330.632</v>
      </c>
      <c r="L395" s="815">
        <f>SUM(L389:L394)</f>
        <v>117800</v>
      </c>
      <c r="M395" s="376"/>
      <c r="N395" s="379"/>
      <c r="O395" s="293"/>
    </row>
    <row r="396" spans="1:15" ht="1.5" customHeight="1">
      <c r="A396" s="87"/>
      <c r="B396" s="30"/>
      <c r="C396" s="30"/>
      <c r="D396" s="166"/>
      <c r="E396" s="166"/>
      <c r="F396" s="70"/>
      <c r="G396" s="11"/>
      <c r="H396" s="12"/>
      <c r="J396" s="295"/>
      <c r="K396" s="173"/>
      <c r="L396" s="315"/>
      <c r="M396" s="376"/>
      <c r="N396" s="379"/>
      <c r="O396" s="293"/>
    </row>
    <row r="397" spans="1:15" ht="14.25" customHeight="1">
      <c r="A397" s="87">
        <v>215</v>
      </c>
      <c r="B397" s="30">
        <v>1122</v>
      </c>
      <c r="C397" s="30"/>
      <c r="D397" s="166"/>
      <c r="E397" s="166"/>
      <c r="F397" s="70" t="s">
        <v>26</v>
      </c>
      <c r="G397" s="11"/>
      <c r="H397" s="12"/>
      <c r="J397" s="295">
        <v>0</v>
      </c>
      <c r="K397" s="173">
        <v>183.116</v>
      </c>
      <c r="L397" s="315">
        <v>177</v>
      </c>
      <c r="M397" s="376"/>
      <c r="N397" s="379"/>
      <c r="O397" s="293"/>
    </row>
    <row r="398" spans="1:15" ht="12.75">
      <c r="A398" s="87">
        <v>216</v>
      </c>
      <c r="B398" s="30">
        <v>1342</v>
      </c>
      <c r="C398" s="30"/>
      <c r="D398" s="166"/>
      <c r="E398" s="166"/>
      <c r="F398" s="147" t="s">
        <v>1081</v>
      </c>
      <c r="G398" s="11"/>
      <c r="H398" s="12"/>
      <c r="J398" s="315">
        <v>3000</v>
      </c>
      <c r="K398" s="173">
        <v>3372.258</v>
      </c>
      <c r="L398" s="315">
        <v>3450</v>
      </c>
      <c r="M398" s="376"/>
      <c r="N398" s="163"/>
      <c r="O398" s="293"/>
    </row>
    <row r="399" spans="1:15" ht="12.75">
      <c r="A399" s="87">
        <v>217</v>
      </c>
      <c r="B399" s="30">
        <v>1345</v>
      </c>
      <c r="C399" s="30"/>
      <c r="D399" s="166"/>
      <c r="E399" s="166"/>
      <c r="F399" s="70" t="s">
        <v>1082</v>
      </c>
      <c r="G399" s="11"/>
      <c r="H399" s="28"/>
      <c r="J399" s="315">
        <v>1300</v>
      </c>
      <c r="K399" s="173">
        <v>1319.67</v>
      </c>
      <c r="L399" s="315">
        <v>1350</v>
      </c>
      <c r="M399" s="477"/>
      <c r="N399" s="163"/>
      <c r="O399" s="293"/>
    </row>
    <row r="400" spans="1:15" ht="12.75">
      <c r="A400" s="87">
        <v>218</v>
      </c>
      <c r="B400" s="30">
        <v>1341</v>
      </c>
      <c r="C400" s="30"/>
      <c r="D400" s="166"/>
      <c r="E400" s="166"/>
      <c r="F400" s="70" t="s">
        <v>1083</v>
      </c>
      <c r="G400" s="11"/>
      <c r="H400" s="28"/>
      <c r="J400" s="315">
        <v>640</v>
      </c>
      <c r="K400" s="173">
        <v>536.346</v>
      </c>
      <c r="L400" s="315">
        <v>570</v>
      </c>
      <c r="M400" s="180"/>
      <c r="N400" s="163"/>
      <c r="O400" s="293"/>
    </row>
    <row r="401" spans="1:15" ht="12.75">
      <c r="A401" s="87">
        <v>219</v>
      </c>
      <c r="B401" s="30">
        <v>1344</v>
      </c>
      <c r="C401" s="30"/>
      <c r="D401" s="166"/>
      <c r="E401" s="166"/>
      <c r="F401" s="70" t="s">
        <v>1084</v>
      </c>
      <c r="G401" s="11"/>
      <c r="H401" s="12"/>
      <c r="J401" s="315">
        <v>2500</v>
      </c>
      <c r="K401" s="173">
        <v>2066.398</v>
      </c>
      <c r="L401" s="315">
        <v>2150</v>
      </c>
      <c r="M401" s="180"/>
      <c r="N401" s="163"/>
      <c r="O401" s="293"/>
    </row>
    <row r="402" spans="1:15" ht="12.75">
      <c r="A402" s="87">
        <v>220</v>
      </c>
      <c r="B402" s="30">
        <v>1361</v>
      </c>
      <c r="C402" s="30"/>
      <c r="D402" s="166"/>
      <c r="E402" s="166"/>
      <c r="F402" s="70" t="s">
        <v>749</v>
      </c>
      <c r="G402" s="11"/>
      <c r="H402" s="12"/>
      <c r="I402" s="11"/>
      <c r="J402" s="315">
        <v>21</v>
      </c>
      <c r="K402" s="173">
        <v>13.3</v>
      </c>
      <c r="L402" s="315">
        <v>21</v>
      </c>
      <c r="M402" s="180"/>
      <c r="N402" s="163"/>
      <c r="O402" s="293"/>
    </row>
    <row r="403" spans="1:15" ht="12.75">
      <c r="A403" s="87">
        <v>221</v>
      </c>
      <c r="B403" s="30">
        <v>1337</v>
      </c>
      <c r="C403" s="30"/>
      <c r="D403" s="166"/>
      <c r="E403" s="166"/>
      <c r="F403" s="70" t="s">
        <v>1085</v>
      </c>
      <c r="G403" s="11"/>
      <c r="H403" s="12"/>
      <c r="I403" s="11"/>
      <c r="J403" s="315">
        <v>6300</v>
      </c>
      <c r="K403" s="173">
        <v>5870.514</v>
      </c>
      <c r="L403" s="315">
        <v>6200</v>
      </c>
      <c r="M403" s="376"/>
      <c r="N403" s="163"/>
      <c r="O403" s="293"/>
    </row>
    <row r="404" spans="1:15" ht="12.75">
      <c r="A404" s="87">
        <v>222</v>
      </c>
      <c r="B404" s="30">
        <v>4111</v>
      </c>
      <c r="C404" s="30"/>
      <c r="D404" s="166"/>
      <c r="E404" s="166">
        <v>98116</v>
      </c>
      <c r="F404" s="70" t="s">
        <v>1220</v>
      </c>
      <c r="G404" s="11"/>
      <c r="H404" s="12"/>
      <c r="I404" s="4"/>
      <c r="J404" s="315">
        <v>1629</v>
      </c>
      <c r="K404" s="173">
        <v>1629</v>
      </c>
      <c r="L404" s="315">
        <v>0</v>
      </c>
      <c r="M404" s="376"/>
      <c r="N404" s="163"/>
      <c r="O404" s="293"/>
    </row>
    <row r="405" spans="1:15" ht="12.75">
      <c r="A405" s="87">
        <v>222</v>
      </c>
      <c r="B405" s="30">
        <v>4112</v>
      </c>
      <c r="C405" s="30"/>
      <c r="D405" s="166"/>
      <c r="E405" s="166"/>
      <c r="F405" s="70" t="s">
        <v>1220</v>
      </c>
      <c r="G405" s="11"/>
      <c r="H405" s="12"/>
      <c r="J405" s="315">
        <v>25225</v>
      </c>
      <c r="K405" s="173">
        <v>21020.667</v>
      </c>
      <c r="L405" s="315">
        <v>24733</v>
      </c>
      <c r="M405" s="807"/>
      <c r="N405" s="163"/>
      <c r="O405" s="293"/>
    </row>
    <row r="406" spans="1:15" ht="2.25" customHeight="1">
      <c r="A406" s="30"/>
      <c r="B406" s="114"/>
      <c r="C406" s="114"/>
      <c r="D406" s="166"/>
      <c r="E406" s="166"/>
      <c r="F406" s="11"/>
      <c r="G406" s="11"/>
      <c r="H406" s="28"/>
      <c r="J406" s="295"/>
      <c r="K406" s="171">
        <v>6306.2</v>
      </c>
      <c r="L406" s="315"/>
      <c r="M406" s="180"/>
      <c r="N406" s="163"/>
      <c r="O406" s="293"/>
    </row>
    <row r="407" spans="1:15" ht="12.75">
      <c r="A407" s="26">
        <v>224</v>
      </c>
      <c r="B407" s="30">
        <v>2324</v>
      </c>
      <c r="C407" s="30">
        <v>6171</v>
      </c>
      <c r="D407" s="166"/>
      <c r="E407" s="166"/>
      <c r="F407" s="11" t="s">
        <v>1086</v>
      </c>
      <c r="G407" s="11"/>
      <c r="H407" s="28"/>
      <c r="J407" s="294">
        <v>1</v>
      </c>
      <c r="K407" s="171">
        <v>24.35</v>
      </c>
      <c r="L407" s="309">
        <v>16</v>
      </c>
      <c r="M407" s="180"/>
      <c r="N407" s="163"/>
      <c r="O407" s="293"/>
    </row>
    <row r="408" spans="1:15" ht="12.75">
      <c r="A408" s="26">
        <v>224</v>
      </c>
      <c r="B408" s="30">
        <v>2329</v>
      </c>
      <c r="C408" s="30">
        <v>6171</v>
      </c>
      <c r="D408" s="166"/>
      <c r="E408" s="166"/>
      <c r="F408" s="11" t="s">
        <v>1088</v>
      </c>
      <c r="G408" s="11"/>
      <c r="H408" s="28"/>
      <c r="J408" s="294">
        <v>1</v>
      </c>
      <c r="K408" s="171">
        <v>9</v>
      </c>
      <c r="L408" s="309">
        <v>1</v>
      </c>
      <c r="M408" s="180"/>
      <c r="N408" s="163"/>
      <c r="O408" s="293"/>
    </row>
    <row r="409" spans="1:15" ht="12.75">
      <c r="A409" s="87">
        <v>224</v>
      </c>
      <c r="B409" s="30"/>
      <c r="C409" s="30"/>
      <c r="D409" s="166"/>
      <c r="E409" s="166"/>
      <c r="F409" s="70" t="s">
        <v>974</v>
      </c>
      <c r="G409" s="11"/>
      <c r="H409" s="28"/>
      <c r="J409" s="295">
        <f>SUM(J407:J408)</f>
        <v>2</v>
      </c>
      <c r="K409" s="173">
        <f>SUM(K407:K408)</f>
        <v>33.35</v>
      </c>
      <c r="L409" s="315">
        <f>SUM(L407:L408)</f>
        <v>17</v>
      </c>
      <c r="M409" s="180"/>
      <c r="N409" s="163"/>
      <c r="O409" s="293"/>
    </row>
    <row r="410" spans="1:15" ht="2.25" customHeight="1">
      <c r="A410" s="133"/>
      <c r="B410" s="32"/>
      <c r="C410" s="32"/>
      <c r="D410" s="277"/>
      <c r="E410" s="277"/>
      <c r="F410" s="80"/>
      <c r="G410" s="4"/>
      <c r="H410" s="48"/>
      <c r="J410" s="295"/>
      <c r="K410" s="173"/>
      <c r="L410" s="315"/>
      <c r="M410" s="82"/>
      <c r="N410" s="165"/>
      <c r="O410" s="302"/>
    </row>
    <row r="411" spans="1:15" ht="12.75">
      <c r="A411" s="87">
        <v>228</v>
      </c>
      <c r="B411" s="30">
        <v>2141</v>
      </c>
      <c r="C411" s="30">
        <v>6310</v>
      </c>
      <c r="D411" s="166"/>
      <c r="E411" s="166"/>
      <c r="F411" s="70" t="s">
        <v>1021</v>
      </c>
      <c r="G411" s="11"/>
      <c r="H411" s="12"/>
      <c r="I411" s="11"/>
      <c r="J411" s="315">
        <v>50</v>
      </c>
      <c r="K411" s="173">
        <v>47.39</v>
      </c>
      <c r="L411" s="315">
        <v>30</v>
      </c>
      <c r="M411" s="376"/>
      <c r="N411" s="163"/>
      <c r="O411" s="293"/>
    </row>
    <row r="412" spans="1:15" ht="2.25" customHeight="1">
      <c r="A412" s="84"/>
      <c r="B412" s="76"/>
      <c r="C412" s="76"/>
      <c r="D412" s="450"/>
      <c r="E412" s="450"/>
      <c r="F412" s="71"/>
      <c r="G412" s="4"/>
      <c r="H412" s="287"/>
      <c r="I412" s="4"/>
      <c r="J412" s="295"/>
      <c r="K412" s="173">
        <v>31.807</v>
      </c>
      <c r="L412" s="295"/>
      <c r="M412" s="170"/>
      <c r="N412" s="171"/>
      <c r="O412" s="294"/>
    </row>
    <row r="413" spans="1:15" ht="12.75">
      <c r="A413" s="85">
        <v>245</v>
      </c>
      <c r="B413" s="76">
        <v>5366</v>
      </c>
      <c r="C413" s="76">
        <v>6402</v>
      </c>
      <c r="D413" s="450"/>
      <c r="E413" s="450">
        <v>13235</v>
      </c>
      <c r="F413" s="63" t="s">
        <v>41</v>
      </c>
      <c r="H413" s="287"/>
      <c r="J413" s="306"/>
      <c r="K413" s="190"/>
      <c r="L413" s="306"/>
      <c r="M413" s="523">
        <v>981</v>
      </c>
      <c r="N413" s="207">
        <v>981</v>
      </c>
      <c r="O413" s="309">
        <v>0</v>
      </c>
    </row>
    <row r="414" spans="1:15" ht="12.75">
      <c r="A414" s="26">
        <v>245</v>
      </c>
      <c r="B414" s="30">
        <v>5366</v>
      </c>
      <c r="C414" s="30">
        <v>6402</v>
      </c>
      <c r="D414" s="166"/>
      <c r="E414" s="166">
        <v>13306</v>
      </c>
      <c r="F414" s="62" t="s">
        <v>42</v>
      </c>
      <c r="H414" s="287"/>
      <c r="J414" s="306"/>
      <c r="K414" s="190"/>
      <c r="L414" s="306"/>
      <c r="M414" s="170">
        <v>1406</v>
      </c>
      <c r="N414" s="171">
        <v>1405.758</v>
      </c>
      <c r="O414" s="309">
        <v>0</v>
      </c>
    </row>
    <row r="415" spans="1:15" ht="12.75">
      <c r="A415" s="26">
        <v>245</v>
      </c>
      <c r="B415" s="30">
        <v>5366</v>
      </c>
      <c r="C415" s="30">
        <v>6402</v>
      </c>
      <c r="D415" s="166"/>
      <c r="E415" s="166">
        <v>706</v>
      </c>
      <c r="F415" s="62" t="s">
        <v>43</v>
      </c>
      <c r="H415" s="287"/>
      <c r="J415" s="306"/>
      <c r="K415" s="190"/>
      <c r="L415" s="306"/>
      <c r="M415" s="170">
        <v>1</v>
      </c>
      <c r="N415" s="171">
        <v>0.3</v>
      </c>
      <c r="O415" s="309">
        <v>0</v>
      </c>
    </row>
    <row r="416" spans="1:15" ht="12.75">
      <c r="A416" s="26">
        <v>245</v>
      </c>
      <c r="B416" s="30">
        <v>5366</v>
      </c>
      <c r="C416" s="30">
        <v>6402</v>
      </c>
      <c r="D416" s="166"/>
      <c r="E416" s="166">
        <v>98005</v>
      </c>
      <c r="F416" s="62" t="s">
        <v>290</v>
      </c>
      <c r="H416" s="287"/>
      <c r="J416" s="306"/>
      <c r="K416" s="190"/>
      <c r="L416" s="306"/>
      <c r="M416" s="170">
        <v>23</v>
      </c>
      <c r="N416" s="171">
        <v>23.087</v>
      </c>
      <c r="O416" s="309">
        <v>0</v>
      </c>
    </row>
    <row r="417" spans="1:15" ht="12.75">
      <c r="A417" s="26">
        <v>245</v>
      </c>
      <c r="B417" s="30">
        <v>2223</v>
      </c>
      <c r="C417" s="30">
        <v>6402</v>
      </c>
      <c r="D417" s="166"/>
      <c r="E417" s="166">
        <v>98071</v>
      </c>
      <c r="F417" s="62" t="s">
        <v>216</v>
      </c>
      <c r="H417" s="287"/>
      <c r="J417" s="294">
        <v>8</v>
      </c>
      <c r="K417" s="171">
        <v>8.36</v>
      </c>
      <c r="L417" s="294">
        <v>0</v>
      </c>
      <c r="M417" s="82"/>
      <c r="N417" s="165"/>
      <c r="O417" s="302"/>
    </row>
    <row r="418" spans="1:15" ht="12.75">
      <c r="A418" s="26">
        <v>245</v>
      </c>
      <c r="B418" s="30">
        <v>2223</v>
      </c>
      <c r="C418" s="30">
        <v>6402</v>
      </c>
      <c r="D418" s="166"/>
      <c r="E418" s="166">
        <v>98187</v>
      </c>
      <c r="F418" s="62" t="s">
        <v>144</v>
      </c>
      <c r="H418" s="287"/>
      <c r="J418" s="294">
        <v>52</v>
      </c>
      <c r="K418" s="171">
        <v>52.423</v>
      </c>
      <c r="L418" s="294">
        <v>0</v>
      </c>
      <c r="M418" s="82"/>
      <c r="N418" s="165"/>
      <c r="O418" s="302"/>
    </row>
    <row r="419" spans="1:15" ht="12.75">
      <c r="A419" s="87">
        <v>245</v>
      </c>
      <c r="B419" s="30"/>
      <c r="C419" s="30"/>
      <c r="D419" s="166"/>
      <c r="E419" s="166"/>
      <c r="F419" s="70" t="s">
        <v>40</v>
      </c>
      <c r="H419" s="287"/>
      <c r="J419" s="295">
        <f>SUM(J417:J418)</f>
        <v>60</v>
      </c>
      <c r="K419" s="173">
        <f>SUM(K417:K418)</f>
        <v>60.783</v>
      </c>
      <c r="L419" s="295">
        <f>SUM(L417:L418)</f>
        <v>0</v>
      </c>
      <c r="M419" s="172">
        <f>SUM(M413:M416)</f>
        <v>2411</v>
      </c>
      <c r="N419" s="173">
        <f>SUM(N413:N416)</f>
        <v>2410.145</v>
      </c>
      <c r="O419" s="295">
        <f>SUM(O413:O416)</f>
        <v>0</v>
      </c>
    </row>
    <row r="420" spans="1:15" ht="2.25" customHeight="1">
      <c r="A420" s="89"/>
      <c r="B420" s="32"/>
      <c r="C420" s="32"/>
      <c r="D420" s="277"/>
      <c r="E420" s="277"/>
      <c r="F420" s="80"/>
      <c r="H420" s="287"/>
      <c r="J420" s="295"/>
      <c r="K420" s="173"/>
      <c r="L420" s="295"/>
      <c r="M420" s="172"/>
      <c r="N420" s="173"/>
      <c r="O420" s="295"/>
    </row>
    <row r="421" spans="1:15" ht="12.75">
      <c r="A421" s="27">
        <v>246</v>
      </c>
      <c r="B421" s="30">
        <v>5222</v>
      </c>
      <c r="C421" s="30">
        <v>4349</v>
      </c>
      <c r="D421" s="166"/>
      <c r="E421" s="166"/>
      <c r="F421" s="149" t="s">
        <v>440</v>
      </c>
      <c r="G421" s="4"/>
      <c r="H421" s="287"/>
      <c r="I421" s="4"/>
      <c r="J421" s="306"/>
      <c r="K421" s="190"/>
      <c r="L421" s="306"/>
      <c r="M421" s="294">
        <v>15</v>
      </c>
      <c r="N421" s="199">
        <v>15</v>
      </c>
      <c r="O421" s="294">
        <v>15</v>
      </c>
    </row>
    <row r="422" spans="1:15" ht="12.75">
      <c r="A422" s="27">
        <v>246</v>
      </c>
      <c r="B422" s="30">
        <v>5212</v>
      </c>
      <c r="C422" s="30">
        <v>3399</v>
      </c>
      <c r="D422" s="166"/>
      <c r="E422" s="166"/>
      <c r="F422" s="168" t="s">
        <v>279</v>
      </c>
      <c r="G422" s="4"/>
      <c r="H422" s="287"/>
      <c r="I422" s="4"/>
      <c r="J422" s="306"/>
      <c r="K422" s="190"/>
      <c r="L422" s="306"/>
      <c r="M422" s="294">
        <v>10</v>
      </c>
      <c r="N422" s="199">
        <v>10</v>
      </c>
      <c r="O422" s="294">
        <v>10</v>
      </c>
    </row>
    <row r="423" spans="1:15" ht="12.75">
      <c r="A423" s="27">
        <v>246</v>
      </c>
      <c r="B423" s="30">
        <v>5222</v>
      </c>
      <c r="C423" s="30">
        <v>3429</v>
      </c>
      <c r="D423" s="166"/>
      <c r="E423" s="166"/>
      <c r="F423" s="149" t="s">
        <v>309</v>
      </c>
      <c r="G423" s="4"/>
      <c r="H423" s="287"/>
      <c r="I423" s="4"/>
      <c r="J423" s="306"/>
      <c r="K423" s="190"/>
      <c r="L423" s="306"/>
      <c r="M423" s="294">
        <v>10</v>
      </c>
      <c r="N423" s="199">
        <v>0</v>
      </c>
      <c r="O423" s="294">
        <v>10</v>
      </c>
    </row>
    <row r="424" spans="1:15" ht="12.75">
      <c r="A424" s="27">
        <v>246</v>
      </c>
      <c r="B424" s="30">
        <v>5223</v>
      </c>
      <c r="C424" s="30">
        <v>3399</v>
      </c>
      <c r="D424" s="166"/>
      <c r="E424" s="166"/>
      <c r="F424" s="149" t="s">
        <v>281</v>
      </c>
      <c r="G424" s="4"/>
      <c r="H424" s="287"/>
      <c r="I424" s="4"/>
      <c r="J424" s="306"/>
      <c r="K424" s="190"/>
      <c r="L424" s="306"/>
      <c r="M424" s="294">
        <v>15</v>
      </c>
      <c r="N424" s="171">
        <v>15</v>
      </c>
      <c r="O424" s="294">
        <v>15</v>
      </c>
    </row>
    <row r="425" spans="1:15" ht="12.75">
      <c r="A425" s="27">
        <v>246</v>
      </c>
      <c r="B425" s="26">
        <v>5223</v>
      </c>
      <c r="C425" s="26">
        <v>3330</v>
      </c>
      <c r="D425" s="166"/>
      <c r="E425" s="166"/>
      <c r="F425" s="168" t="s">
        <v>280</v>
      </c>
      <c r="G425" s="4"/>
      <c r="H425" s="287"/>
      <c r="I425" s="4"/>
      <c r="J425" s="306"/>
      <c r="K425" s="190"/>
      <c r="L425" s="306"/>
      <c r="M425" s="294">
        <v>0</v>
      </c>
      <c r="N425" s="171">
        <v>0</v>
      </c>
      <c r="O425" s="294">
        <v>80</v>
      </c>
    </row>
    <row r="426" spans="1:15" ht="12.75">
      <c r="A426" s="75">
        <v>246</v>
      </c>
      <c r="B426" s="30"/>
      <c r="C426" s="30"/>
      <c r="D426" s="166"/>
      <c r="E426" s="166"/>
      <c r="F426" s="147" t="s">
        <v>696</v>
      </c>
      <c r="G426" s="4"/>
      <c r="H426" s="287"/>
      <c r="I426" s="4"/>
      <c r="J426" s="306"/>
      <c r="K426" s="190"/>
      <c r="L426" s="306"/>
      <c r="M426" s="295">
        <f>SUM(M421:M425)</f>
        <v>50</v>
      </c>
      <c r="N426" s="173">
        <f>SUM(N421:N425)</f>
        <v>40</v>
      </c>
      <c r="O426" s="295">
        <f>SUM(O421:O425)</f>
        <v>130</v>
      </c>
    </row>
    <row r="427" spans="1:15" ht="3" customHeight="1">
      <c r="A427" s="75"/>
      <c r="B427" s="30"/>
      <c r="C427" s="30"/>
      <c r="D427" s="166"/>
      <c r="E427" s="166"/>
      <c r="F427" s="147"/>
      <c r="G427" s="4"/>
      <c r="H427" s="287"/>
      <c r="I427" s="4"/>
      <c r="J427" s="295"/>
      <c r="K427" s="173"/>
      <c r="L427" s="556"/>
      <c r="M427" s="295"/>
      <c r="N427" s="173"/>
      <c r="O427" s="295"/>
    </row>
    <row r="428" spans="1:15" ht="12.75" customHeight="1">
      <c r="A428" s="87">
        <v>618</v>
      </c>
      <c r="B428" s="30">
        <v>1347</v>
      </c>
      <c r="C428" s="30"/>
      <c r="D428" s="166"/>
      <c r="E428" s="166"/>
      <c r="F428" s="148" t="s">
        <v>102</v>
      </c>
      <c r="G428" s="4"/>
      <c r="H428" s="287"/>
      <c r="I428" s="4"/>
      <c r="J428" s="295">
        <v>670</v>
      </c>
      <c r="K428" s="173">
        <v>627.965</v>
      </c>
      <c r="L428" s="295">
        <v>0</v>
      </c>
      <c r="M428" s="306"/>
      <c r="N428" s="190"/>
      <c r="O428" s="209"/>
    </row>
    <row r="429" spans="1:15" ht="12.75">
      <c r="A429" s="87">
        <v>999</v>
      </c>
      <c r="B429" s="30">
        <v>2328</v>
      </c>
      <c r="C429" s="30">
        <v>6409</v>
      </c>
      <c r="D429" s="166"/>
      <c r="E429" s="166"/>
      <c r="F429" s="147" t="s">
        <v>16</v>
      </c>
      <c r="G429" s="4"/>
      <c r="H429" s="287"/>
      <c r="I429" s="4"/>
      <c r="J429" s="295">
        <v>0</v>
      </c>
      <c r="K429" s="173">
        <v>0</v>
      </c>
      <c r="L429" s="295">
        <v>0</v>
      </c>
      <c r="M429" s="306"/>
      <c r="N429" s="190"/>
      <c r="O429" s="209"/>
    </row>
    <row r="430" spans="1:15" ht="12.75">
      <c r="A430" s="87">
        <v>165</v>
      </c>
      <c r="B430" s="30">
        <v>5182</v>
      </c>
      <c r="C430" s="30">
        <v>6171</v>
      </c>
      <c r="D430" s="166"/>
      <c r="E430" s="166"/>
      <c r="F430" s="197" t="s">
        <v>48</v>
      </c>
      <c r="G430" s="4"/>
      <c r="H430" s="287"/>
      <c r="I430" s="4"/>
      <c r="J430" s="306"/>
      <c r="K430" s="190"/>
      <c r="L430" s="306"/>
      <c r="M430" s="295">
        <v>0</v>
      </c>
      <c r="N430" s="173">
        <v>133.24</v>
      </c>
      <c r="O430" s="172">
        <v>0</v>
      </c>
    </row>
    <row r="431" spans="1:15" ht="12.75">
      <c r="A431" s="87">
        <v>999</v>
      </c>
      <c r="B431" s="30">
        <v>5909</v>
      </c>
      <c r="C431" s="30">
        <v>6409</v>
      </c>
      <c r="D431" s="166"/>
      <c r="E431" s="166"/>
      <c r="F431" s="147" t="s">
        <v>17</v>
      </c>
      <c r="G431" s="4"/>
      <c r="H431" s="287"/>
      <c r="I431" s="4"/>
      <c r="J431" s="306"/>
      <c r="K431" s="190"/>
      <c r="L431" s="306"/>
      <c r="M431" s="295">
        <v>0</v>
      </c>
      <c r="N431" s="173">
        <v>0</v>
      </c>
      <c r="O431" s="172">
        <v>0</v>
      </c>
    </row>
    <row r="432" spans="1:15" ht="2.25" customHeight="1" thickBot="1">
      <c r="A432" s="87"/>
      <c r="B432" s="30"/>
      <c r="C432" s="30"/>
      <c r="D432" s="166"/>
      <c r="E432" s="166"/>
      <c r="F432" s="197"/>
      <c r="G432" s="4"/>
      <c r="H432" s="287"/>
      <c r="I432" s="4"/>
      <c r="J432" s="306"/>
      <c r="K432" s="190"/>
      <c r="L432" s="306"/>
      <c r="M432" s="296"/>
      <c r="N432" s="193"/>
      <c r="O432" s="346"/>
    </row>
    <row r="433" spans="1:15" ht="13.5" thickBot="1">
      <c r="A433" s="6"/>
      <c r="B433" s="6"/>
      <c r="C433" s="6"/>
      <c r="D433" s="448"/>
      <c r="E433" s="448"/>
      <c r="F433" s="24" t="s">
        <v>375</v>
      </c>
      <c r="G433" s="105"/>
      <c r="H433" s="93"/>
      <c r="I433" s="93" t="e">
        <f>SUM(#REF!)</f>
        <v>#REF!</v>
      </c>
      <c r="J433" s="313">
        <f>SUM(J411+J409+J405+J403+J402+J401+J400+J399+J398+J395+J357+J351+J419+J428+J354+J404+J397)</f>
        <v>175571</v>
      </c>
      <c r="K433" s="642">
        <f>SUM(K411+K409+K405+K403+K402+K401+K400+K399+K398+K395+K357+K351+K429+K419+K428+K354+K404+K397)</f>
        <v>146221.17599999998</v>
      </c>
      <c r="L433" s="499">
        <f>SUM(L428+L419+L429+L411+L409+L405+L404+L403+L402+L401+L400+L399+L398+L397+L395+L357+L354+L351)</f>
        <v>169606</v>
      </c>
      <c r="M433" s="496">
        <f>SUM(M387+M381+M373+M371+M370+M368+M360+M358+M426+M353+M419+M372+M355)</f>
        <v>14479</v>
      </c>
      <c r="N433" s="497">
        <f>SUM(N387+N381+N373+N371+N370+N368+N360+N358+N426+N353+N431+N430+N419+N372+N355)</f>
        <v>21651.598</v>
      </c>
      <c r="O433" s="558">
        <f>SUM(O426+O419+O387+O381+O373+O372+O371+O370+O368+O360+O358+O355+O353)</f>
        <v>17081</v>
      </c>
    </row>
    <row r="434" spans="1:16" ht="4.5" customHeight="1" thickBot="1">
      <c r="A434" s="6"/>
      <c r="B434" s="6"/>
      <c r="C434" s="6"/>
      <c r="D434" s="448"/>
      <c r="E434" s="448"/>
      <c r="F434" s="773"/>
      <c r="G434" s="2"/>
      <c r="H434" s="15"/>
      <c r="I434" s="15"/>
      <c r="J434" s="307"/>
      <c r="K434" s="630"/>
      <c r="L434" s="660"/>
      <c r="M434" s="307"/>
      <c r="N434" s="630"/>
      <c r="O434" s="307"/>
      <c r="P434" s="1"/>
    </row>
    <row r="435" spans="1:16" ht="13.5" thickBot="1">
      <c r="A435" s="7">
        <v>5</v>
      </c>
      <c r="B435" s="59"/>
      <c r="C435" s="59"/>
      <c r="D435" s="456"/>
      <c r="E435" s="456"/>
      <c r="F435" s="16" t="s">
        <v>132</v>
      </c>
      <c r="G435" s="772"/>
      <c r="H435" s="21"/>
      <c r="I435" s="135"/>
      <c r="J435" s="178"/>
      <c r="K435" s="179"/>
      <c r="L435" s="109"/>
      <c r="M435" s="178"/>
      <c r="N435" s="163"/>
      <c r="O435" s="293"/>
      <c r="P435" s="1"/>
    </row>
    <row r="436" spans="1:16" ht="12.75">
      <c r="A436" s="280">
        <v>258</v>
      </c>
      <c r="B436" s="286">
        <v>5163</v>
      </c>
      <c r="C436" s="286">
        <v>6320</v>
      </c>
      <c r="D436" s="347"/>
      <c r="E436" s="347"/>
      <c r="F436" s="281" t="s">
        <v>62</v>
      </c>
      <c r="G436" s="362"/>
      <c r="H436" s="363"/>
      <c r="I436" s="364"/>
      <c r="J436" s="178"/>
      <c r="K436" s="179"/>
      <c r="L436" s="109"/>
      <c r="M436" s="295">
        <v>820</v>
      </c>
      <c r="N436" s="173">
        <v>841.004</v>
      </c>
      <c r="O436" s="295">
        <v>877</v>
      </c>
      <c r="P436" s="1"/>
    </row>
    <row r="437" spans="1:16" ht="12.75">
      <c r="A437" s="280">
        <v>258</v>
      </c>
      <c r="B437" s="286">
        <v>2324</v>
      </c>
      <c r="C437" s="286">
        <v>6409</v>
      </c>
      <c r="D437" s="347"/>
      <c r="E437" s="347"/>
      <c r="F437" s="211" t="s">
        <v>354</v>
      </c>
      <c r="G437" s="362"/>
      <c r="H437" s="363"/>
      <c r="I437" s="364"/>
      <c r="J437" s="101">
        <v>0</v>
      </c>
      <c r="K437" s="175">
        <v>1.825</v>
      </c>
      <c r="L437" s="181">
        <v>0</v>
      </c>
      <c r="M437" s="306"/>
      <c r="N437" s="190"/>
      <c r="O437" s="306"/>
      <c r="P437" s="1"/>
    </row>
    <row r="438" spans="1:16" ht="12.75">
      <c r="A438" s="280">
        <v>260</v>
      </c>
      <c r="B438" s="286">
        <v>5164</v>
      </c>
      <c r="C438" s="286">
        <v>3639</v>
      </c>
      <c r="D438" s="347"/>
      <c r="E438" s="347"/>
      <c r="F438" s="281" t="s">
        <v>976</v>
      </c>
      <c r="G438" s="362"/>
      <c r="H438" s="363"/>
      <c r="I438" s="364"/>
      <c r="J438" s="178"/>
      <c r="K438" s="179"/>
      <c r="L438" s="109"/>
      <c r="M438" s="295">
        <v>20</v>
      </c>
      <c r="N438" s="173">
        <v>20.286</v>
      </c>
      <c r="O438" s="295">
        <v>20</v>
      </c>
      <c r="P438" s="1"/>
    </row>
    <row r="439" spans="1:16" ht="12.75">
      <c r="A439" s="280">
        <v>260</v>
      </c>
      <c r="B439" s="286">
        <v>2131</v>
      </c>
      <c r="C439" s="286">
        <v>1032</v>
      </c>
      <c r="D439" s="347"/>
      <c r="E439" s="347"/>
      <c r="F439" s="281" t="s">
        <v>1217</v>
      </c>
      <c r="G439" s="362"/>
      <c r="H439" s="363"/>
      <c r="I439" s="364"/>
      <c r="J439" s="101">
        <v>0</v>
      </c>
      <c r="K439" s="173">
        <v>26.421</v>
      </c>
      <c r="L439" s="181">
        <v>34</v>
      </c>
      <c r="M439" s="723"/>
      <c r="N439" s="190"/>
      <c r="O439" s="306"/>
      <c r="P439" s="1"/>
    </row>
    <row r="440" spans="1:16" ht="12.75">
      <c r="A440" s="280">
        <v>260</v>
      </c>
      <c r="B440" s="286">
        <v>2324</v>
      </c>
      <c r="C440" s="286">
        <v>3699</v>
      </c>
      <c r="D440" s="347"/>
      <c r="E440" s="347"/>
      <c r="F440" s="281" t="s">
        <v>237</v>
      </c>
      <c r="G440" s="362"/>
      <c r="H440" s="363"/>
      <c r="I440" s="364"/>
      <c r="J440" s="101">
        <v>0</v>
      </c>
      <c r="K440" s="175">
        <v>0</v>
      </c>
      <c r="L440" s="181">
        <v>50</v>
      </c>
      <c r="M440" s="306"/>
      <c r="N440" s="190"/>
      <c r="O440" s="306"/>
      <c r="P440" s="1"/>
    </row>
    <row r="441" spans="1:16" ht="12.75">
      <c r="A441" s="124">
        <v>260</v>
      </c>
      <c r="B441" s="30">
        <v>5192</v>
      </c>
      <c r="C441" s="30">
        <v>3699</v>
      </c>
      <c r="D441" s="166"/>
      <c r="E441" s="166"/>
      <c r="F441" s="70" t="s">
        <v>135</v>
      </c>
      <c r="G441" s="362"/>
      <c r="H441" s="363"/>
      <c r="I441" s="364"/>
      <c r="J441" s="178"/>
      <c r="K441" s="179"/>
      <c r="L441" s="109"/>
      <c r="M441" s="295">
        <v>39</v>
      </c>
      <c r="N441" s="173">
        <v>37.859</v>
      </c>
      <c r="O441" s="295">
        <v>200</v>
      </c>
      <c r="P441" s="1"/>
    </row>
    <row r="442" spans="1:16" ht="12.75">
      <c r="A442" s="124">
        <v>261</v>
      </c>
      <c r="B442" s="30">
        <v>5171</v>
      </c>
      <c r="C442" s="30">
        <v>3613</v>
      </c>
      <c r="D442" s="166"/>
      <c r="E442" s="166"/>
      <c r="F442" s="147" t="s">
        <v>665</v>
      </c>
      <c r="G442" s="362"/>
      <c r="H442" s="363"/>
      <c r="I442" s="364"/>
      <c r="J442" s="178"/>
      <c r="K442" s="179"/>
      <c r="L442" s="109"/>
      <c r="M442" s="295">
        <v>29</v>
      </c>
      <c r="N442" s="173">
        <v>29.188</v>
      </c>
      <c r="O442" s="295">
        <v>0</v>
      </c>
      <c r="P442" s="1"/>
    </row>
    <row r="443" spans="1:16" ht="13.5" customHeight="1">
      <c r="A443" s="124">
        <v>262</v>
      </c>
      <c r="B443" s="30">
        <v>5169</v>
      </c>
      <c r="C443" s="30">
        <v>3745</v>
      </c>
      <c r="D443" s="166"/>
      <c r="E443" s="166"/>
      <c r="F443" s="147" t="s">
        <v>54</v>
      </c>
      <c r="G443" s="362"/>
      <c r="H443" s="363"/>
      <c r="I443" s="364"/>
      <c r="J443" s="178"/>
      <c r="K443" s="179"/>
      <c r="L443" s="109"/>
      <c r="M443" s="295">
        <v>0</v>
      </c>
      <c r="N443" s="173">
        <v>24.13</v>
      </c>
      <c r="O443" s="295">
        <v>30</v>
      </c>
      <c r="P443" s="1"/>
    </row>
    <row r="444" spans="1:16" ht="1.5" customHeight="1">
      <c r="A444" s="124"/>
      <c r="B444" s="30"/>
      <c r="C444" s="30"/>
      <c r="D444" s="166"/>
      <c r="E444" s="166"/>
      <c r="F444" s="147"/>
      <c r="G444" s="362"/>
      <c r="H444" s="363"/>
      <c r="I444" s="364"/>
      <c r="J444" s="178"/>
      <c r="K444" s="179"/>
      <c r="L444" s="109"/>
      <c r="M444" s="295"/>
      <c r="N444" s="173"/>
      <c r="O444" s="295"/>
      <c r="P444" s="1"/>
    </row>
    <row r="445" spans="1:16" ht="12.75">
      <c r="A445" s="87">
        <v>263</v>
      </c>
      <c r="B445" s="30">
        <v>5362</v>
      </c>
      <c r="C445" s="30">
        <v>3639</v>
      </c>
      <c r="D445" s="166"/>
      <c r="E445" s="166"/>
      <c r="F445" s="149" t="s">
        <v>902</v>
      </c>
      <c r="G445" s="4"/>
      <c r="H445" s="9"/>
      <c r="I445" s="50"/>
      <c r="J445" s="306"/>
      <c r="K445" s="582"/>
      <c r="L445" s="306"/>
      <c r="M445" s="304">
        <v>279</v>
      </c>
      <c r="N445" s="173">
        <v>223.359</v>
      </c>
      <c r="O445" s="295">
        <v>338</v>
      </c>
      <c r="P445" s="1"/>
    </row>
    <row r="446" spans="1:16" ht="12.75">
      <c r="A446" s="87">
        <v>263</v>
      </c>
      <c r="B446" s="30">
        <v>5169</v>
      </c>
      <c r="C446" s="30">
        <v>3639</v>
      </c>
      <c r="D446" s="166"/>
      <c r="E446" s="166"/>
      <c r="F446" s="149" t="s">
        <v>722</v>
      </c>
      <c r="G446" s="4"/>
      <c r="H446" s="9"/>
      <c r="I446" s="50"/>
      <c r="J446" s="306"/>
      <c r="K446" s="582"/>
      <c r="L446" s="306"/>
      <c r="M446" s="304">
        <v>199</v>
      </c>
      <c r="N446" s="173">
        <v>133.6</v>
      </c>
      <c r="O446" s="295">
        <v>100</v>
      </c>
      <c r="P446" s="1"/>
    </row>
    <row r="447" spans="1:16" ht="12.75">
      <c r="A447" s="87">
        <v>263</v>
      </c>
      <c r="B447" s="30">
        <v>5166</v>
      </c>
      <c r="C447" s="30">
        <v>3639</v>
      </c>
      <c r="D447" s="166"/>
      <c r="E447" s="166"/>
      <c r="F447" s="149" t="s">
        <v>1188</v>
      </c>
      <c r="G447" s="4"/>
      <c r="H447" s="9"/>
      <c r="I447" s="50"/>
      <c r="J447" s="306"/>
      <c r="K447" s="190"/>
      <c r="L447" s="306"/>
      <c r="M447" s="304">
        <v>300</v>
      </c>
      <c r="N447" s="173">
        <v>156.238</v>
      </c>
      <c r="O447" s="295">
        <v>250</v>
      </c>
      <c r="P447" s="1"/>
    </row>
    <row r="448" spans="1:16" ht="1.5" customHeight="1">
      <c r="A448" s="87"/>
      <c r="B448" s="30"/>
      <c r="C448" s="30"/>
      <c r="D448" s="166"/>
      <c r="E448" s="166"/>
      <c r="F448" s="149"/>
      <c r="G448" s="4"/>
      <c r="H448" s="9"/>
      <c r="I448" s="50"/>
      <c r="J448" s="295"/>
      <c r="K448" s="173"/>
      <c r="L448" s="295"/>
      <c r="M448" s="641"/>
      <c r="N448" s="173"/>
      <c r="O448" s="295"/>
      <c r="P448" s="1"/>
    </row>
    <row r="449" spans="1:16" ht="13.5" customHeight="1">
      <c r="A449" s="26">
        <v>264</v>
      </c>
      <c r="B449" s="30">
        <v>2324</v>
      </c>
      <c r="C449" s="30">
        <v>3639</v>
      </c>
      <c r="D449" s="166"/>
      <c r="E449" s="166"/>
      <c r="F449" s="149" t="s">
        <v>137</v>
      </c>
      <c r="G449" s="4"/>
      <c r="H449" s="9"/>
      <c r="I449" s="50"/>
      <c r="J449" s="294">
        <v>0</v>
      </c>
      <c r="K449" s="171">
        <v>11.743</v>
      </c>
      <c r="L449" s="294">
        <v>0</v>
      </c>
      <c r="M449" s="641"/>
      <c r="N449" s="173"/>
      <c r="O449" s="304"/>
      <c r="P449" s="1"/>
    </row>
    <row r="450" spans="1:16" ht="12.75">
      <c r="A450" s="26">
        <v>264</v>
      </c>
      <c r="B450" s="30">
        <v>5169</v>
      </c>
      <c r="C450" s="30">
        <v>3639</v>
      </c>
      <c r="D450" s="166"/>
      <c r="E450" s="166"/>
      <c r="F450" s="62" t="s">
        <v>345</v>
      </c>
      <c r="G450" s="4"/>
      <c r="H450" s="9"/>
      <c r="I450" s="50"/>
      <c r="J450" s="306"/>
      <c r="K450" s="190"/>
      <c r="L450" s="306"/>
      <c r="M450" s="303">
        <v>1200</v>
      </c>
      <c r="N450" s="171">
        <v>865.236</v>
      </c>
      <c r="O450" s="303">
        <v>1000</v>
      </c>
      <c r="P450" s="1"/>
    </row>
    <row r="451" spans="1:16" ht="12.75">
      <c r="A451" s="26">
        <v>264</v>
      </c>
      <c r="B451" s="30">
        <v>5163</v>
      </c>
      <c r="C451" s="30">
        <v>3639</v>
      </c>
      <c r="D451" s="166"/>
      <c r="E451" s="166"/>
      <c r="F451" s="62" t="s">
        <v>421</v>
      </c>
      <c r="G451" s="4"/>
      <c r="H451" s="9"/>
      <c r="I451" s="50"/>
      <c r="J451" s="306"/>
      <c r="K451" s="190"/>
      <c r="L451" s="306"/>
      <c r="M451" s="303">
        <v>130</v>
      </c>
      <c r="N451" s="171">
        <v>87.091</v>
      </c>
      <c r="O451" s="303">
        <v>85</v>
      </c>
      <c r="P451" s="1"/>
    </row>
    <row r="452" spans="1:16" ht="12.75">
      <c r="A452" s="26">
        <v>264</v>
      </c>
      <c r="B452" s="30">
        <v>5137</v>
      </c>
      <c r="C452" s="30">
        <v>3639</v>
      </c>
      <c r="D452" s="166"/>
      <c r="E452" s="166"/>
      <c r="F452" s="62" t="s">
        <v>348</v>
      </c>
      <c r="G452" s="4"/>
      <c r="H452" s="9"/>
      <c r="I452" s="50"/>
      <c r="J452" s="306"/>
      <c r="K452" s="190"/>
      <c r="L452" s="306"/>
      <c r="M452" s="303">
        <v>10</v>
      </c>
      <c r="N452" s="171">
        <v>0</v>
      </c>
      <c r="O452" s="303">
        <v>10</v>
      </c>
      <c r="P452" s="1"/>
    </row>
    <row r="453" spans="1:16" ht="12.75">
      <c r="A453" s="26">
        <v>264</v>
      </c>
      <c r="B453" s="30">
        <v>5154</v>
      </c>
      <c r="C453" s="30">
        <v>3639</v>
      </c>
      <c r="D453" s="166"/>
      <c r="E453" s="166"/>
      <c r="F453" s="62" t="s">
        <v>349</v>
      </c>
      <c r="G453" s="4"/>
      <c r="H453" s="9"/>
      <c r="I453" s="50"/>
      <c r="J453" s="306"/>
      <c r="K453" s="190"/>
      <c r="L453" s="306"/>
      <c r="M453" s="303">
        <v>290</v>
      </c>
      <c r="N453" s="171">
        <v>284.305</v>
      </c>
      <c r="O453" s="303">
        <v>250</v>
      </c>
      <c r="P453" s="1"/>
    </row>
    <row r="454" spans="1:16" ht="12.75">
      <c r="A454" s="26">
        <v>264</v>
      </c>
      <c r="B454" s="30">
        <v>5151</v>
      </c>
      <c r="C454" s="30">
        <v>3639</v>
      </c>
      <c r="D454" s="166"/>
      <c r="E454" s="166"/>
      <c r="F454" s="149" t="s">
        <v>419</v>
      </c>
      <c r="G454" s="4"/>
      <c r="H454" s="9"/>
      <c r="I454" s="50"/>
      <c r="J454" s="306"/>
      <c r="K454" s="190"/>
      <c r="L454" s="306"/>
      <c r="M454" s="303">
        <v>440</v>
      </c>
      <c r="N454" s="171">
        <v>425.016</v>
      </c>
      <c r="O454" s="303">
        <v>500</v>
      </c>
      <c r="P454" s="1"/>
    </row>
    <row r="455" spans="1:16" ht="12.75">
      <c r="A455" s="26">
        <v>264</v>
      </c>
      <c r="B455" s="30">
        <v>5169</v>
      </c>
      <c r="C455" s="30">
        <v>3639</v>
      </c>
      <c r="D455" s="166"/>
      <c r="E455" s="166"/>
      <c r="F455" s="62" t="s">
        <v>346</v>
      </c>
      <c r="H455" s="10"/>
      <c r="I455" s="128"/>
      <c r="J455" s="178"/>
      <c r="K455" s="179"/>
      <c r="L455" s="109"/>
      <c r="M455" s="303">
        <v>10</v>
      </c>
      <c r="N455" s="174">
        <v>0</v>
      </c>
      <c r="O455" s="303">
        <v>0</v>
      </c>
      <c r="P455" s="1"/>
    </row>
    <row r="456" spans="1:16" ht="12.75">
      <c r="A456" s="26">
        <v>264</v>
      </c>
      <c r="B456" s="30">
        <v>5171</v>
      </c>
      <c r="C456" s="30">
        <v>3639</v>
      </c>
      <c r="D456" s="166"/>
      <c r="E456" s="166"/>
      <c r="F456" s="62" t="s">
        <v>347</v>
      </c>
      <c r="H456" s="10"/>
      <c r="I456" s="128"/>
      <c r="J456" s="178"/>
      <c r="K456" s="179"/>
      <c r="L456" s="109"/>
      <c r="M456" s="303">
        <v>44</v>
      </c>
      <c r="N456" s="174">
        <v>0</v>
      </c>
      <c r="O456" s="303">
        <v>0</v>
      </c>
      <c r="P456" s="1"/>
    </row>
    <row r="457" spans="1:16" ht="12.75">
      <c r="A457" s="87">
        <v>264</v>
      </c>
      <c r="B457" s="30"/>
      <c r="C457" s="30"/>
      <c r="D457" s="166"/>
      <c r="E457" s="166"/>
      <c r="F457" s="70" t="s">
        <v>371</v>
      </c>
      <c r="G457" s="212"/>
      <c r="H457" s="48"/>
      <c r="I457" s="50"/>
      <c r="J457" s="295">
        <f>SUM(J449:J456)</f>
        <v>0</v>
      </c>
      <c r="K457" s="173">
        <f>SUM(K449:K456)</f>
        <v>11.743</v>
      </c>
      <c r="L457" s="295">
        <f>SUM(L449:L456)</f>
        <v>0</v>
      </c>
      <c r="M457" s="641">
        <f>SUM(M450:M456)</f>
        <v>2124</v>
      </c>
      <c r="N457" s="173">
        <f>SUM(N450:N456)</f>
        <v>1661.6480000000001</v>
      </c>
      <c r="O457" s="304">
        <f>SUM(O450:O456)</f>
        <v>1845</v>
      </c>
      <c r="P457" s="1"/>
    </row>
    <row r="458" spans="1:16" ht="1.5" customHeight="1">
      <c r="A458" s="87"/>
      <c r="B458" s="30"/>
      <c r="C458" s="30"/>
      <c r="D458" s="166"/>
      <c r="E458" s="166"/>
      <c r="F458" s="147"/>
      <c r="G458" s="4"/>
      <c r="H458" s="9"/>
      <c r="I458" s="4"/>
      <c r="J458" s="295"/>
      <c r="K458" s="173"/>
      <c r="L458" s="295"/>
      <c r="M458" s="641"/>
      <c r="N458" s="173"/>
      <c r="O458" s="303"/>
      <c r="P458" s="1"/>
    </row>
    <row r="459" spans="1:16" ht="12.75">
      <c r="A459" s="87">
        <v>265</v>
      </c>
      <c r="B459" s="30">
        <v>5169</v>
      </c>
      <c r="C459" s="30">
        <v>3632</v>
      </c>
      <c r="D459" s="166"/>
      <c r="E459" s="166"/>
      <c r="F459" s="70" t="s">
        <v>983</v>
      </c>
      <c r="G459" s="4"/>
      <c r="H459" s="9"/>
      <c r="I459" s="4"/>
      <c r="J459" s="306"/>
      <c r="K459" s="190"/>
      <c r="L459" s="306"/>
      <c r="M459" s="304">
        <v>1504</v>
      </c>
      <c r="N459" s="173">
        <v>1194.091</v>
      </c>
      <c r="O459" s="304">
        <v>1470</v>
      </c>
      <c r="P459" s="1"/>
    </row>
    <row r="460" spans="1:16" ht="12.75">
      <c r="A460" s="87">
        <v>265</v>
      </c>
      <c r="B460" s="30">
        <v>5139</v>
      </c>
      <c r="C460" s="30">
        <v>3632</v>
      </c>
      <c r="D460" s="166"/>
      <c r="E460" s="166"/>
      <c r="F460" s="70" t="s">
        <v>341</v>
      </c>
      <c r="G460" s="4"/>
      <c r="H460" s="9"/>
      <c r="I460" s="4"/>
      <c r="J460" s="306"/>
      <c r="K460" s="190"/>
      <c r="L460" s="306"/>
      <c r="M460" s="304">
        <v>20</v>
      </c>
      <c r="N460" s="173">
        <v>18.24</v>
      </c>
      <c r="O460" s="304">
        <v>20</v>
      </c>
      <c r="P460" s="1"/>
    </row>
    <row r="461" spans="1:16" ht="12.75">
      <c r="A461" s="87">
        <v>265</v>
      </c>
      <c r="B461" s="30">
        <v>5171</v>
      </c>
      <c r="C461" s="30">
        <v>3632</v>
      </c>
      <c r="D461" s="166"/>
      <c r="E461" s="166"/>
      <c r="F461" s="147" t="s">
        <v>1049</v>
      </c>
      <c r="G461" s="4"/>
      <c r="H461" s="9"/>
      <c r="I461" s="4"/>
      <c r="J461" s="306"/>
      <c r="K461" s="190"/>
      <c r="L461" s="306"/>
      <c r="M461" s="304">
        <v>5</v>
      </c>
      <c r="N461" s="173">
        <v>4.38</v>
      </c>
      <c r="O461" s="304">
        <v>0</v>
      </c>
      <c r="P461" s="1"/>
    </row>
    <row r="462" spans="1:16" ht="12.75">
      <c r="A462" s="87">
        <v>266</v>
      </c>
      <c r="B462" s="30">
        <v>5169</v>
      </c>
      <c r="C462" s="30">
        <v>3632</v>
      </c>
      <c r="D462" s="166"/>
      <c r="E462" s="166"/>
      <c r="F462" s="70" t="s">
        <v>399</v>
      </c>
      <c r="G462" s="4"/>
      <c r="H462" s="9"/>
      <c r="I462" s="4"/>
      <c r="J462" s="306"/>
      <c r="K462" s="190"/>
      <c r="L462" s="306"/>
      <c r="M462" s="304">
        <v>5</v>
      </c>
      <c r="N462" s="173">
        <v>1.5</v>
      </c>
      <c r="O462" s="304">
        <v>5</v>
      </c>
      <c r="P462" s="1"/>
    </row>
    <row r="463" spans="1:16" ht="12.75">
      <c r="A463" s="87">
        <v>266</v>
      </c>
      <c r="B463" s="30">
        <v>2310</v>
      </c>
      <c r="C463" s="30">
        <v>3632</v>
      </c>
      <c r="D463" s="166"/>
      <c r="E463" s="166"/>
      <c r="F463" s="70" t="s">
        <v>412</v>
      </c>
      <c r="G463" s="4"/>
      <c r="H463" s="9"/>
      <c r="I463" s="4"/>
      <c r="J463" s="296">
        <v>5</v>
      </c>
      <c r="K463" s="193">
        <v>1.8</v>
      </c>
      <c r="L463" s="295">
        <v>5</v>
      </c>
      <c r="M463" s="307"/>
      <c r="N463" s="190"/>
      <c r="O463" s="307"/>
      <c r="P463" s="1"/>
    </row>
    <row r="464" spans="1:16" ht="2.25" customHeight="1">
      <c r="A464" s="87"/>
      <c r="B464" s="30"/>
      <c r="C464" s="30"/>
      <c r="D464" s="166"/>
      <c r="E464" s="166"/>
      <c r="F464" s="70"/>
      <c r="G464" s="4"/>
      <c r="H464" s="9"/>
      <c r="I464" s="4"/>
      <c r="J464" s="295"/>
      <c r="K464" s="173"/>
      <c r="L464" s="556"/>
      <c r="M464" s="304"/>
      <c r="N464" s="173"/>
      <c r="O464" s="304"/>
      <c r="P464" s="1"/>
    </row>
    <row r="465" spans="1:16" ht="12.75">
      <c r="A465" s="87">
        <v>267</v>
      </c>
      <c r="B465" s="30">
        <v>5169</v>
      </c>
      <c r="C465" s="30">
        <v>3639</v>
      </c>
      <c r="D465" s="166"/>
      <c r="E465" s="166"/>
      <c r="F465" s="70" t="s">
        <v>876</v>
      </c>
      <c r="G465" s="4"/>
      <c r="H465" s="9"/>
      <c r="I465" s="4"/>
      <c r="J465" s="306"/>
      <c r="K465" s="190"/>
      <c r="L465" s="306"/>
      <c r="M465" s="304">
        <v>40</v>
      </c>
      <c r="N465" s="173">
        <v>14.23</v>
      </c>
      <c r="O465" s="304">
        <v>20</v>
      </c>
      <c r="P465" s="1"/>
    </row>
    <row r="466" spans="1:16" ht="12.75">
      <c r="A466" s="87">
        <v>268</v>
      </c>
      <c r="B466" s="30">
        <v>2322</v>
      </c>
      <c r="C466" s="30">
        <v>3639</v>
      </c>
      <c r="D466" s="166"/>
      <c r="E466" s="166"/>
      <c r="F466" s="70" t="s">
        <v>860</v>
      </c>
      <c r="G466" s="4"/>
      <c r="H466" s="9"/>
      <c r="I466" s="4"/>
      <c r="J466" s="295">
        <v>214</v>
      </c>
      <c r="K466" s="173">
        <v>252.47</v>
      </c>
      <c r="L466" s="295">
        <v>0</v>
      </c>
      <c r="M466" s="307"/>
      <c r="N466" s="190"/>
      <c r="O466" s="307"/>
      <c r="P466" s="1"/>
    </row>
    <row r="467" spans="1:16" ht="12.75">
      <c r="A467" s="87">
        <v>269</v>
      </c>
      <c r="B467" s="26">
        <v>2131</v>
      </c>
      <c r="C467" s="26">
        <v>1032</v>
      </c>
      <c r="D467" s="166"/>
      <c r="E467" s="166"/>
      <c r="F467" s="70" t="s">
        <v>905</v>
      </c>
      <c r="G467" s="4"/>
      <c r="H467" s="9"/>
      <c r="I467" s="4"/>
      <c r="J467" s="295">
        <v>2800</v>
      </c>
      <c r="K467" s="173">
        <v>1500</v>
      </c>
      <c r="L467" s="295">
        <v>2800</v>
      </c>
      <c r="M467" s="774"/>
      <c r="N467" s="190"/>
      <c r="O467" s="307"/>
      <c r="P467" s="1"/>
    </row>
    <row r="468" spans="1:16" ht="12.75">
      <c r="A468" s="87">
        <v>270</v>
      </c>
      <c r="B468" s="30">
        <v>2132</v>
      </c>
      <c r="C468" s="30">
        <v>3613</v>
      </c>
      <c r="D468" s="166"/>
      <c r="E468" s="166"/>
      <c r="F468" s="148" t="s">
        <v>779</v>
      </c>
      <c r="G468" s="4"/>
      <c r="H468" s="9"/>
      <c r="I468" s="4"/>
      <c r="J468" s="295">
        <v>114</v>
      </c>
      <c r="K468" s="173">
        <v>114.188</v>
      </c>
      <c r="L468" s="295">
        <v>85</v>
      </c>
      <c r="M468" s="307"/>
      <c r="N468" s="190"/>
      <c r="O468" s="307"/>
      <c r="P468" s="1"/>
    </row>
    <row r="469" spans="1:16" ht="12.75">
      <c r="A469" s="87">
        <v>271</v>
      </c>
      <c r="B469" s="30">
        <v>2132</v>
      </c>
      <c r="C469" s="30">
        <v>3639</v>
      </c>
      <c r="D469" s="166"/>
      <c r="E469" s="166"/>
      <c r="F469" s="147" t="s">
        <v>238</v>
      </c>
      <c r="G469" s="4"/>
      <c r="H469" s="9"/>
      <c r="I469" s="4"/>
      <c r="J469" s="295">
        <v>2490</v>
      </c>
      <c r="K469" s="173">
        <v>2370.486</v>
      </c>
      <c r="L469" s="295">
        <v>20</v>
      </c>
      <c r="M469" s="307"/>
      <c r="N469" s="190"/>
      <c r="O469" s="307"/>
      <c r="P469" s="1"/>
    </row>
    <row r="470" spans="1:16" ht="12.75">
      <c r="A470" s="87">
        <v>272</v>
      </c>
      <c r="B470" s="30">
        <v>2132</v>
      </c>
      <c r="C470" s="30">
        <v>2219</v>
      </c>
      <c r="D470" s="166"/>
      <c r="E470" s="166"/>
      <c r="F470" s="70" t="s">
        <v>239</v>
      </c>
      <c r="G470" s="4"/>
      <c r="H470" s="9"/>
      <c r="I470" s="4"/>
      <c r="J470" s="295">
        <v>8074</v>
      </c>
      <c r="K470" s="173">
        <v>3989.16</v>
      </c>
      <c r="L470" s="295">
        <v>4440</v>
      </c>
      <c r="M470" s="774"/>
      <c r="N470" s="190"/>
      <c r="O470" s="307"/>
      <c r="P470" s="1"/>
    </row>
    <row r="471" spans="1:16" ht="12.75">
      <c r="A471" s="87">
        <v>272</v>
      </c>
      <c r="B471" s="30">
        <v>2132</v>
      </c>
      <c r="C471" s="30">
        <v>2219</v>
      </c>
      <c r="D471" s="166"/>
      <c r="E471" s="166"/>
      <c r="F471" s="70" t="s">
        <v>240</v>
      </c>
      <c r="G471" s="4"/>
      <c r="H471" s="9"/>
      <c r="I471" s="4"/>
      <c r="J471" s="295">
        <v>0</v>
      </c>
      <c r="K471" s="173">
        <v>0</v>
      </c>
      <c r="L471" s="295">
        <v>35</v>
      </c>
      <c r="M471" s="774"/>
      <c r="N471" s="190"/>
      <c r="O471" s="307"/>
      <c r="P471" s="1"/>
    </row>
    <row r="472" spans="1:16" ht="12.75">
      <c r="A472" s="87">
        <v>273</v>
      </c>
      <c r="B472" s="30">
        <v>2132</v>
      </c>
      <c r="C472" s="30">
        <v>3639</v>
      </c>
      <c r="D472" s="166"/>
      <c r="E472" s="166"/>
      <c r="F472" s="70" t="s">
        <v>432</v>
      </c>
      <c r="G472" s="4"/>
      <c r="H472" s="9"/>
      <c r="I472" s="4"/>
      <c r="J472" s="295">
        <v>1270</v>
      </c>
      <c r="K472" s="173">
        <v>935.925</v>
      </c>
      <c r="L472" s="295">
        <v>1273</v>
      </c>
      <c r="M472" s="774"/>
      <c r="N472" s="190"/>
      <c r="O472" s="307"/>
      <c r="P472" s="1"/>
    </row>
    <row r="473" spans="1:16" ht="12.75">
      <c r="A473" s="87">
        <v>274</v>
      </c>
      <c r="B473" s="30">
        <v>2139</v>
      </c>
      <c r="C473" s="30">
        <v>3632</v>
      </c>
      <c r="D473" s="166"/>
      <c r="E473" s="166"/>
      <c r="F473" s="70" t="s">
        <v>719</v>
      </c>
      <c r="G473" s="4"/>
      <c r="H473" s="9"/>
      <c r="I473" s="4"/>
      <c r="J473" s="295">
        <v>80</v>
      </c>
      <c r="K473" s="173">
        <v>111</v>
      </c>
      <c r="L473" s="295">
        <v>120</v>
      </c>
      <c r="M473" s="774"/>
      <c r="N473" s="190"/>
      <c r="O473" s="307"/>
      <c r="P473" s="1"/>
    </row>
    <row r="474" spans="1:16" ht="12.75">
      <c r="A474" s="87">
        <v>274</v>
      </c>
      <c r="B474" s="30">
        <v>2111</v>
      </c>
      <c r="C474" s="30">
        <v>3632</v>
      </c>
      <c r="D474" s="166"/>
      <c r="E474" s="166"/>
      <c r="F474" s="70" t="s">
        <v>718</v>
      </c>
      <c r="G474" s="4"/>
      <c r="H474" s="9"/>
      <c r="I474" s="4"/>
      <c r="J474" s="295">
        <v>200</v>
      </c>
      <c r="K474" s="173">
        <v>242.296</v>
      </c>
      <c r="L474" s="295">
        <v>290</v>
      </c>
      <c r="M474" s="774"/>
      <c r="N474" s="190"/>
      <c r="O474" s="307"/>
      <c r="P474" s="1"/>
    </row>
    <row r="475" spans="1:16" ht="12.75">
      <c r="A475" s="87">
        <v>275</v>
      </c>
      <c r="B475" s="30">
        <v>2131</v>
      </c>
      <c r="C475" s="30">
        <v>3639</v>
      </c>
      <c r="D475" s="166"/>
      <c r="E475" s="166"/>
      <c r="F475" s="70" t="s">
        <v>1089</v>
      </c>
      <c r="G475" s="4"/>
      <c r="H475" s="9"/>
      <c r="I475" s="4"/>
      <c r="J475" s="295">
        <v>120</v>
      </c>
      <c r="K475" s="173">
        <v>151.314</v>
      </c>
      <c r="L475" s="295">
        <v>150</v>
      </c>
      <c r="M475" s="774"/>
      <c r="N475" s="190"/>
      <c r="O475" s="307"/>
      <c r="P475" s="1"/>
    </row>
    <row r="476" spans="1:16" ht="1.5" customHeight="1">
      <c r="A476" s="87"/>
      <c r="B476" s="30"/>
      <c r="C476" s="30"/>
      <c r="D476" s="166"/>
      <c r="E476" s="166"/>
      <c r="F476" s="70"/>
      <c r="G476" s="4"/>
      <c r="H476" s="9"/>
      <c r="I476" s="4"/>
      <c r="J476" s="295"/>
      <c r="K476" s="173"/>
      <c r="L476" s="295"/>
      <c r="M476" s="307"/>
      <c r="N476" s="190"/>
      <c r="O476" s="307"/>
      <c r="P476" s="1"/>
    </row>
    <row r="477" spans="1:16" ht="12.75">
      <c r="A477" s="87">
        <v>276</v>
      </c>
      <c r="B477" s="30">
        <v>2132</v>
      </c>
      <c r="C477" s="30">
        <v>3613</v>
      </c>
      <c r="D477" s="166"/>
      <c r="E477" s="166"/>
      <c r="F477" s="147" t="s">
        <v>241</v>
      </c>
      <c r="G477" s="4"/>
      <c r="H477" s="9"/>
      <c r="I477" s="4"/>
      <c r="J477" s="295">
        <v>10922</v>
      </c>
      <c r="K477" s="173">
        <v>9789.156</v>
      </c>
      <c r="L477" s="295">
        <v>6722</v>
      </c>
      <c r="M477" s="774"/>
      <c r="N477" s="190"/>
      <c r="O477" s="307"/>
      <c r="P477" s="1"/>
    </row>
    <row r="478" spans="1:16" ht="12.75">
      <c r="A478" s="87">
        <v>276</v>
      </c>
      <c r="B478" s="30">
        <v>2132</v>
      </c>
      <c r="C478" s="30">
        <v>3613</v>
      </c>
      <c r="D478" s="166"/>
      <c r="E478" s="166"/>
      <c r="F478" s="147" t="s">
        <v>242</v>
      </c>
      <c r="G478" s="4"/>
      <c r="H478" s="9"/>
      <c r="I478" s="4"/>
      <c r="J478" s="295"/>
      <c r="K478" s="173"/>
      <c r="L478" s="295">
        <v>4396</v>
      </c>
      <c r="M478" s="774"/>
      <c r="N478" s="190"/>
      <c r="O478" s="307"/>
      <c r="P478" s="1"/>
    </row>
    <row r="479" spans="1:16" ht="12.75">
      <c r="A479" s="87">
        <v>276</v>
      </c>
      <c r="B479" s="30">
        <v>2133</v>
      </c>
      <c r="C479" s="30">
        <v>3639</v>
      </c>
      <c r="D479" s="166"/>
      <c r="E479" s="166"/>
      <c r="F479" s="147" t="s">
        <v>243</v>
      </c>
      <c r="G479" s="4"/>
      <c r="H479" s="9"/>
      <c r="I479" s="4"/>
      <c r="J479" s="295">
        <v>334</v>
      </c>
      <c r="K479" s="173">
        <v>333.855</v>
      </c>
      <c r="L479" s="295">
        <v>370</v>
      </c>
      <c r="M479" s="774"/>
      <c r="N479" s="190"/>
      <c r="O479" s="307"/>
      <c r="P479" s="1"/>
    </row>
    <row r="480" spans="1:16" ht="12.75">
      <c r="A480" s="87">
        <v>276</v>
      </c>
      <c r="B480" s="30">
        <v>5151</v>
      </c>
      <c r="C480" s="30">
        <v>3639</v>
      </c>
      <c r="D480" s="166"/>
      <c r="E480" s="166"/>
      <c r="F480" s="147" t="s">
        <v>932</v>
      </c>
      <c r="G480" s="4"/>
      <c r="H480" s="9"/>
      <c r="I480" s="4"/>
      <c r="J480" s="306"/>
      <c r="K480" s="190"/>
      <c r="L480" s="306"/>
      <c r="M480" s="298">
        <v>0</v>
      </c>
      <c r="N480" s="173">
        <v>0.193</v>
      </c>
      <c r="O480" s="304">
        <v>0</v>
      </c>
      <c r="P480" s="1"/>
    </row>
    <row r="481" spans="1:16" ht="12.75">
      <c r="A481" s="87">
        <v>276</v>
      </c>
      <c r="B481" s="30">
        <v>5154</v>
      </c>
      <c r="C481" s="30">
        <v>3639</v>
      </c>
      <c r="D481" s="166"/>
      <c r="E481" s="166"/>
      <c r="F481" s="147" t="s">
        <v>163</v>
      </c>
      <c r="G481" s="4"/>
      <c r="H481" s="9"/>
      <c r="I481" s="4"/>
      <c r="J481" s="306"/>
      <c r="K481" s="190"/>
      <c r="L481" s="306"/>
      <c r="M481" s="304">
        <v>22</v>
      </c>
      <c r="N481" s="173">
        <v>23.345</v>
      </c>
      <c r="O481" s="304">
        <v>25</v>
      </c>
      <c r="P481" s="1"/>
    </row>
    <row r="482" spans="1:16" ht="12.75">
      <c r="A482" s="87">
        <v>276</v>
      </c>
      <c r="B482" s="30">
        <v>5169</v>
      </c>
      <c r="C482" s="30">
        <v>3639</v>
      </c>
      <c r="D482" s="166"/>
      <c r="E482" s="166"/>
      <c r="F482" s="147" t="s">
        <v>1149</v>
      </c>
      <c r="G482" s="4"/>
      <c r="H482" s="9"/>
      <c r="I482" s="4"/>
      <c r="J482" s="306"/>
      <c r="K482" s="190"/>
      <c r="L482" s="306"/>
      <c r="M482" s="304">
        <v>15</v>
      </c>
      <c r="N482" s="173">
        <v>5.367</v>
      </c>
      <c r="O482" s="304">
        <v>20</v>
      </c>
      <c r="P482" s="1"/>
    </row>
    <row r="483" spans="1:16" ht="12.75" customHeight="1">
      <c r="A483" s="87">
        <v>276</v>
      </c>
      <c r="B483" s="30">
        <v>5152</v>
      </c>
      <c r="C483" s="30">
        <v>3613</v>
      </c>
      <c r="D483" s="166"/>
      <c r="E483" s="166"/>
      <c r="F483" s="147" t="s">
        <v>244</v>
      </c>
      <c r="G483" s="4"/>
      <c r="H483" s="9"/>
      <c r="I483" s="4"/>
      <c r="J483" s="306"/>
      <c r="K483" s="190"/>
      <c r="L483" s="302"/>
      <c r="M483" s="304">
        <v>97</v>
      </c>
      <c r="N483" s="173">
        <v>114</v>
      </c>
      <c r="O483" s="304">
        <v>125</v>
      </c>
      <c r="P483" s="1"/>
    </row>
    <row r="484" spans="1:16" ht="12.75">
      <c r="A484" s="87">
        <v>277</v>
      </c>
      <c r="B484" s="30">
        <v>5164</v>
      </c>
      <c r="C484" s="30">
        <v>2212</v>
      </c>
      <c r="D484" s="166"/>
      <c r="E484" s="166"/>
      <c r="F484" s="147" t="s">
        <v>667</v>
      </c>
      <c r="G484" s="4"/>
      <c r="H484" s="9"/>
      <c r="I484" s="4"/>
      <c r="J484" s="306"/>
      <c r="K484" s="190"/>
      <c r="L484" s="306"/>
      <c r="M484" s="304">
        <v>97</v>
      </c>
      <c r="N484" s="173">
        <v>96.92</v>
      </c>
      <c r="O484" s="304">
        <v>81</v>
      </c>
      <c r="P484" s="1"/>
    </row>
    <row r="485" spans="1:16" ht="12.75">
      <c r="A485" s="87">
        <v>278</v>
      </c>
      <c r="B485" s="30">
        <v>2131</v>
      </c>
      <c r="C485" s="30">
        <v>3639</v>
      </c>
      <c r="D485" s="166"/>
      <c r="E485" s="166"/>
      <c r="F485" s="70" t="s">
        <v>677</v>
      </c>
      <c r="G485" s="4"/>
      <c r="H485" s="9"/>
      <c r="I485" s="4"/>
      <c r="J485" s="295">
        <v>769</v>
      </c>
      <c r="K485" s="173">
        <v>802.768</v>
      </c>
      <c r="L485" s="295">
        <v>857</v>
      </c>
      <c r="M485" s="774"/>
      <c r="N485" s="190"/>
      <c r="O485" s="307"/>
      <c r="P485" s="1"/>
    </row>
    <row r="486" spans="1:16" ht="12.75">
      <c r="A486" s="87">
        <v>279</v>
      </c>
      <c r="B486" s="30">
        <v>5164</v>
      </c>
      <c r="C486" s="30">
        <v>3419</v>
      </c>
      <c r="D486" s="166"/>
      <c r="E486" s="166"/>
      <c r="F486" s="70" t="s">
        <v>164</v>
      </c>
      <c r="G486" s="4"/>
      <c r="H486" s="9"/>
      <c r="I486" s="4"/>
      <c r="J486" s="306"/>
      <c r="K486" s="190"/>
      <c r="L486" s="302"/>
      <c r="M486" s="304">
        <v>138</v>
      </c>
      <c r="N486" s="173">
        <v>138</v>
      </c>
      <c r="O486" s="304">
        <v>138</v>
      </c>
      <c r="P486" s="1"/>
    </row>
    <row r="487" spans="1:16" ht="12.75">
      <c r="A487" s="87">
        <v>279</v>
      </c>
      <c r="B487" s="30">
        <v>5222</v>
      </c>
      <c r="C487" s="30">
        <v>3419</v>
      </c>
      <c r="D487" s="166"/>
      <c r="E487" s="166"/>
      <c r="F487" s="70" t="s">
        <v>165</v>
      </c>
      <c r="G487" s="4"/>
      <c r="H487" s="9"/>
      <c r="I487" s="4"/>
      <c r="J487" s="306"/>
      <c r="K487" s="190"/>
      <c r="L487" s="306"/>
      <c r="M487" s="304">
        <v>120</v>
      </c>
      <c r="N487" s="173">
        <v>120</v>
      </c>
      <c r="O487" s="304">
        <v>120</v>
      </c>
      <c r="P487" s="1"/>
    </row>
    <row r="488" spans="1:16" ht="12.75">
      <c r="A488" s="87">
        <v>280</v>
      </c>
      <c r="B488" s="26">
        <v>5179</v>
      </c>
      <c r="C488" s="30">
        <v>3639</v>
      </c>
      <c r="D488" s="166"/>
      <c r="E488" s="166"/>
      <c r="F488" s="70" t="s">
        <v>166</v>
      </c>
      <c r="G488" s="4"/>
      <c r="H488" s="9"/>
      <c r="I488" s="4"/>
      <c r="J488" s="306"/>
      <c r="K488" s="190"/>
      <c r="L488" s="306"/>
      <c r="M488" s="304">
        <v>0</v>
      </c>
      <c r="N488" s="173">
        <v>0</v>
      </c>
      <c r="O488" s="304">
        <v>50</v>
      </c>
      <c r="P488" s="1"/>
    </row>
    <row r="489" spans="1:16" ht="12.75" customHeight="1">
      <c r="A489" s="87">
        <v>280</v>
      </c>
      <c r="B489" s="30">
        <v>2119</v>
      </c>
      <c r="C489" s="30">
        <v>3639</v>
      </c>
      <c r="D489" s="166"/>
      <c r="E489" s="166"/>
      <c r="F489" s="70" t="s">
        <v>206</v>
      </c>
      <c r="G489" s="4"/>
      <c r="H489" s="9"/>
      <c r="I489" s="4"/>
      <c r="J489" s="295">
        <v>1440</v>
      </c>
      <c r="K489" s="173">
        <v>1416.336</v>
      </c>
      <c r="L489" s="295">
        <v>900</v>
      </c>
      <c r="M489" s="774"/>
      <c r="N489" s="190"/>
      <c r="O489" s="307"/>
      <c r="P489" s="1"/>
    </row>
    <row r="490" spans="1:16" ht="12.75">
      <c r="A490" s="87">
        <v>281</v>
      </c>
      <c r="B490" s="30">
        <v>5171</v>
      </c>
      <c r="C490" s="26">
        <v>2141</v>
      </c>
      <c r="D490" s="166"/>
      <c r="E490" s="166"/>
      <c r="F490" s="70" t="s">
        <v>1225</v>
      </c>
      <c r="G490" s="4"/>
      <c r="H490" s="9"/>
      <c r="I490" s="4"/>
      <c r="J490" s="306"/>
      <c r="K490" s="190"/>
      <c r="L490" s="306"/>
      <c r="M490" s="304">
        <v>30</v>
      </c>
      <c r="N490" s="173">
        <v>0</v>
      </c>
      <c r="O490" s="304">
        <v>20</v>
      </c>
      <c r="P490" s="1"/>
    </row>
    <row r="491" spans="1:16" ht="12.75">
      <c r="A491" s="87">
        <v>284</v>
      </c>
      <c r="B491" s="30">
        <v>2229</v>
      </c>
      <c r="C491" s="26">
        <v>3612</v>
      </c>
      <c r="D491" s="166"/>
      <c r="E491" s="166"/>
      <c r="F491" s="80" t="s">
        <v>27</v>
      </c>
      <c r="G491" s="4"/>
      <c r="H491" s="9"/>
      <c r="I491" s="4"/>
      <c r="J491" s="295">
        <v>25</v>
      </c>
      <c r="K491" s="173">
        <v>25</v>
      </c>
      <c r="L491" s="295">
        <v>0</v>
      </c>
      <c r="M491" s="307"/>
      <c r="N491" s="190"/>
      <c r="O491" s="307"/>
      <c r="P491" s="1"/>
    </row>
    <row r="492" spans="1:16" ht="12.75">
      <c r="A492" s="87">
        <v>284</v>
      </c>
      <c r="B492" s="30">
        <v>5192</v>
      </c>
      <c r="C492" s="30">
        <v>3612</v>
      </c>
      <c r="D492" s="166"/>
      <c r="E492" s="166"/>
      <c r="F492" s="401" t="s">
        <v>668</v>
      </c>
      <c r="G492" s="4"/>
      <c r="H492" s="9"/>
      <c r="I492" s="4"/>
      <c r="J492" s="306"/>
      <c r="K492" s="190"/>
      <c r="L492" s="306"/>
      <c r="M492" s="304">
        <v>372</v>
      </c>
      <c r="N492" s="173">
        <v>309.98</v>
      </c>
      <c r="O492" s="304">
        <v>400</v>
      </c>
      <c r="P492" s="1"/>
    </row>
    <row r="493" spans="1:16" ht="12.75">
      <c r="A493" s="87">
        <v>291</v>
      </c>
      <c r="B493" s="30">
        <v>5909</v>
      </c>
      <c r="C493" s="30">
        <v>3613</v>
      </c>
      <c r="D493" s="166"/>
      <c r="E493" s="166"/>
      <c r="F493" s="70" t="s">
        <v>342</v>
      </c>
      <c r="G493" s="4"/>
      <c r="H493" s="9"/>
      <c r="I493" s="4"/>
      <c r="J493" s="306"/>
      <c r="K493" s="190"/>
      <c r="L493" s="306"/>
      <c r="M493" s="304">
        <v>85</v>
      </c>
      <c r="N493" s="173">
        <v>85</v>
      </c>
      <c r="O493" s="304">
        <v>85</v>
      </c>
      <c r="P493" s="1"/>
    </row>
    <row r="494" spans="1:16" ht="12.75">
      <c r="A494" s="133">
        <v>292</v>
      </c>
      <c r="B494" s="32">
        <v>2310</v>
      </c>
      <c r="C494" s="32">
        <v>3639</v>
      </c>
      <c r="D494" s="277"/>
      <c r="E494" s="277"/>
      <c r="F494" s="80" t="s">
        <v>320</v>
      </c>
      <c r="G494" s="4"/>
      <c r="H494" s="9"/>
      <c r="I494" s="4"/>
      <c r="J494" s="296">
        <v>1500</v>
      </c>
      <c r="K494" s="193">
        <v>0</v>
      </c>
      <c r="L494" s="296">
        <v>500</v>
      </c>
      <c r="M494" s="307"/>
      <c r="N494" s="190"/>
      <c r="O494" s="307"/>
      <c r="P494" s="1"/>
    </row>
    <row r="495" spans="1:16" ht="2.25" customHeight="1">
      <c r="A495" s="133"/>
      <c r="B495" s="32"/>
      <c r="C495" s="32"/>
      <c r="D495" s="277"/>
      <c r="E495" s="277"/>
      <c r="F495" s="80"/>
      <c r="G495" s="4"/>
      <c r="H495" s="9"/>
      <c r="I495" s="4"/>
      <c r="J495" s="295"/>
      <c r="K495" s="173"/>
      <c r="L495" s="295"/>
      <c r="M495" s="304"/>
      <c r="N495" s="173"/>
      <c r="O495" s="304"/>
      <c r="P495" s="1"/>
    </row>
    <row r="496" spans="1:16" ht="12.75">
      <c r="A496" s="127">
        <v>293</v>
      </c>
      <c r="B496" s="32">
        <v>5169</v>
      </c>
      <c r="C496" s="32">
        <v>3322</v>
      </c>
      <c r="D496" s="277"/>
      <c r="E496" s="277"/>
      <c r="F496" s="214" t="s">
        <v>1048</v>
      </c>
      <c r="G496" s="4"/>
      <c r="H496" s="9"/>
      <c r="I496" s="4"/>
      <c r="J496" s="306"/>
      <c r="K496" s="190"/>
      <c r="L496" s="306"/>
      <c r="M496" s="400">
        <v>65</v>
      </c>
      <c r="N496" s="207">
        <v>31.359</v>
      </c>
      <c r="O496" s="400">
        <v>125</v>
      </c>
      <c r="P496" s="1"/>
    </row>
    <row r="497" spans="1:16" ht="13.5" customHeight="1">
      <c r="A497" s="127">
        <v>293</v>
      </c>
      <c r="B497" s="32">
        <v>5151</v>
      </c>
      <c r="C497" s="32">
        <v>3322</v>
      </c>
      <c r="D497" s="277"/>
      <c r="E497" s="277"/>
      <c r="F497" s="214" t="s">
        <v>113</v>
      </c>
      <c r="G497" s="4"/>
      <c r="H497" s="9"/>
      <c r="I497" s="4"/>
      <c r="J497" s="306"/>
      <c r="K497" s="190"/>
      <c r="L497" s="306"/>
      <c r="M497" s="404">
        <v>0</v>
      </c>
      <c r="N497" s="199">
        <v>1.663</v>
      </c>
      <c r="O497" s="404">
        <v>60</v>
      </c>
      <c r="P497" s="1"/>
    </row>
    <row r="498" spans="1:16" ht="13.5" customHeight="1">
      <c r="A498" s="127">
        <v>293</v>
      </c>
      <c r="B498" s="32">
        <v>5139</v>
      </c>
      <c r="C498" s="32">
        <v>3322</v>
      </c>
      <c r="D498" s="277"/>
      <c r="E498" s="277"/>
      <c r="F498" s="214" t="s">
        <v>1050</v>
      </c>
      <c r="G498" s="4"/>
      <c r="H498" s="9"/>
      <c r="I498" s="4"/>
      <c r="J498" s="306"/>
      <c r="K498" s="190"/>
      <c r="L498" s="306"/>
      <c r="M498" s="404">
        <v>0</v>
      </c>
      <c r="N498" s="199">
        <v>0</v>
      </c>
      <c r="O498" s="404">
        <v>15</v>
      </c>
      <c r="P498" s="1"/>
    </row>
    <row r="499" spans="1:16" ht="12" customHeight="1">
      <c r="A499" s="133">
        <v>293</v>
      </c>
      <c r="B499" s="32"/>
      <c r="C499" s="32"/>
      <c r="D499" s="277"/>
      <c r="E499" s="277"/>
      <c r="F499" s="197" t="s">
        <v>1051</v>
      </c>
      <c r="G499" s="4"/>
      <c r="H499" s="9"/>
      <c r="I499" s="4"/>
      <c r="J499" s="306"/>
      <c r="K499" s="190"/>
      <c r="L499" s="306"/>
      <c r="M499" s="304">
        <f>SUM(M496:M498)</f>
        <v>65</v>
      </c>
      <c r="N499" s="193">
        <f>SUM(N496:N498)</f>
        <v>33.022</v>
      </c>
      <c r="O499" s="308">
        <f>SUM(O496:O498)</f>
        <v>200</v>
      </c>
      <c r="P499" s="1"/>
    </row>
    <row r="500" spans="1:16" ht="1.5" customHeight="1">
      <c r="A500" s="133"/>
      <c r="B500" s="32"/>
      <c r="C500" s="32"/>
      <c r="D500" s="277"/>
      <c r="E500" s="277"/>
      <c r="F500" s="197"/>
      <c r="G500" s="4"/>
      <c r="H500" s="9"/>
      <c r="I500" s="4"/>
      <c r="J500" s="295"/>
      <c r="K500" s="173"/>
      <c r="L500" s="295"/>
      <c r="M500" s="304"/>
      <c r="N500" s="173"/>
      <c r="O500" s="304"/>
      <c r="P500" s="1"/>
    </row>
    <row r="501" spans="1:16" ht="12.75">
      <c r="A501" s="26">
        <v>305</v>
      </c>
      <c r="B501" s="26">
        <v>2132</v>
      </c>
      <c r="C501" s="26">
        <v>3613</v>
      </c>
      <c r="D501" s="166"/>
      <c r="E501" s="166"/>
      <c r="F501" s="62" t="s">
        <v>901</v>
      </c>
      <c r="G501" s="4"/>
      <c r="H501" s="9"/>
      <c r="I501" s="4"/>
      <c r="J501" s="309">
        <v>415</v>
      </c>
      <c r="K501" s="207">
        <v>343.029</v>
      </c>
      <c r="L501" s="309">
        <v>385</v>
      </c>
      <c r="M501" s="307"/>
      <c r="N501" s="190"/>
      <c r="O501" s="307"/>
      <c r="P501" s="1"/>
    </row>
    <row r="502" spans="1:16" ht="12.75">
      <c r="A502" s="26">
        <v>305</v>
      </c>
      <c r="B502" s="26">
        <v>2324</v>
      </c>
      <c r="C502" s="26">
        <v>3613</v>
      </c>
      <c r="D502" s="166"/>
      <c r="E502" s="166"/>
      <c r="F502" s="62" t="s">
        <v>28</v>
      </c>
      <c r="G502" s="4"/>
      <c r="H502" s="9"/>
      <c r="I502" s="4"/>
      <c r="J502" s="294">
        <v>19</v>
      </c>
      <c r="K502" s="171">
        <v>18.488</v>
      </c>
      <c r="L502" s="294">
        <v>0</v>
      </c>
      <c r="M502" s="307"/>
      <c r="N502" s="190"/>
      <c r="O502" s="307"/>
      <c r="P502" s="1"/>
    </row>
    <row r="503" spans="1:16" ht="12.75">
      <c r="A503" s="26">
        <v>305</v>
      </c>
      <c r="B503" s="26">
        <v>5137</v>
      </c>
      <c r="C503" s="26">
        <v>3613</v>
      </c>
      <c r="D503" s="166"/>
      <c r="E503" s="166"/>
      <c r="F503" s="62" t="s">
        <v>167</v>
      </c>
      <c r="G503" s="4"/>
      <c r="H503" s="9"/>
      <c r="I503" s="4"/>
      <c r="J503" s="302"/>
      <c r="K503" s="165"/>
      <c r="L503" s="302"/>
      <c r="M503" s="303">
        <v>5</v>
      </c>
      <c r="N503" s="171">
        <v>5.884</v>
      </c>
      <c r="O503" s="303">
        <v>10</v>
      </c>
      <c r="P503" s="1"/>
    </row>
    <row r="504" spans="1:16" ht="12.75">
      <c r="A504" s="26">
        <v>305</v>
      </c>
      <c r="B504" s="30">
        <v>5139</v>
      </c>
      <c r="C504" s="26">
        <v>3613</v>
      </c>
      <c r="D504" s="166"/>
      <c r="E504" s="166"/>
      <c r="F504" s="62" t="s">
        <v>762</v>
      </c>
      <c r="G504" s="4"/>
      <c r="H504" s="9"/>
      <c r="I504" s="4"/>
      <c r="J504" s="306"/>
      <c r="K504" s="190"/>
      <c r="L504" s="306"/>
      <c r="M504" s="303">
        <v>24</v>
      </c>
      <c r="N504" s="171">
        <v>25.478</v>
      </c>
      <c r="O504" s="303">
        <v>30</v>
      </c>
      <c r="P504" s="1"/>
    </row>
    <row r="505" spans="1:16" ht="12.75">
      <c r="A505" s="26">
        <v>305</v>
      </c>
      <c r="B505" s="30">
        <v>5151</v>
      </c>
      <c r="C505" s="26">
        <v>3613</v>
      </c>
      <c r="D505" s="166"/>
      <c r="E505" s="166"/>
      <c r="F505" s="62" t="s">
        <v>201</v>
      </c>
      <c r="G505" s="4"/>
      <c r="H505" s="9"/>
      <c r="I505" s="4"/>
      <c r="J505" s="306"/>
      <c r="K505" s="190"/>
      <c r="L505" s="306"/>
      <c r="M505" s="303">
        <v>30</v>
      </c>
      <c r="N505" s="171">
        <v>32.519</v>
      </c>
      <c r="O505" s="303">
        <v>43</v>
      </c>
      <c r="P505" s="1"/>
    </row>
    <row r="506" spans="1:16" ht="12.75">
      <c r="A506" s="26">
        <v>305</v>
      </c>
      <c r="B506" s="30">
        <v>5152</v>
      </c>
      <c r="C506" s="26">
        <v>3613</v>
      </c>
      <c r="D506" s="166"/>
      <c r="E506" s="166"/>
      <c r="F506" s="62" t="s">
        <v>870</v>
      </c>
      <c r="G506" s="4"/>
      <c r="H506" s="9"/>
      <c r="I506" s="4"/>
      <c r="J506" s="306"/>
      <c r="K506" s="190"/>
      <c r="L506" s="306"/>
      <c r="M506" s="303">
        <v>120</v>
      </c>
      <c r="N506" s="171">
        <v>119.4</v>
      </c>
      <c r="O506" s="303">
        <v>150</v>
      </c>
      <c r="P506" s="1"/>
    </row>
    <row r="507" spans="1:16" ht="12.75">
      <c r="A507" s="26">
        <v>305</v>
      </c>
      <c r="B507" s="30">
        <v>5154</v>
      </c>
      <c r="C507" s="127">
        <v>3613</v>
      </c>
      <c r="D507" s="277"/>
      <c r="E507" s="166"/>
      <c r="F507" s="62" t="s">
        <v>761</v>
      </c>
      <c r="G507" s="4"/>
      <c r="H507" s="9"/>
      <c r="I507" s="4"/>
      <c r="J507" s="306"/>
      <c r="K507" s="190"/>
      <c r="L507" s="306"/>
      <c r="M507" s="303">
        <v>29</v>
      </c>
      <c r="N507" s="171">
        <v>28.694</v>
      </c>
      <c r="O507" s="303">
        <v>32</v>
      </c>
      <c r="P507" s="1"/>
    </row>
    <row r="508" spans="1:16" ht="12.75">
      <c r="A508" s="26">
        <v>305</v>
      </c>
      <c r="B508" s="30">
        <v>5156</v>
      </c>
      <c r="C508" s="26">
        <v>3613</v>
      </c>
      <c r="D508" s="166"/>
      <c r="E508" s="166"/>
      <c r="F508" s="62" t="s">
        <v>833</v>
      </c>
      <c r="G508" s="4"/>
      <c r="H508" s="9"/>
      <c r="I508" s="4"/>
      <c r="J508" s="306"/>
      <c r="K508" s="190"/>
      <c r="L508" s="306"/>
      <c r="M508" s="303">
        <v>15</v>
      </c>
      <c r="N508" s="171">
        <v>11.29</v>
      </c>
      <c r="O508" s="303">
        <v>15</v>
      </c>
      <c r="P508" s="1"/>
    </row>
    <row r="509" spans="1:16" ht="12.75">
      <c r="A509" s="26">
        <v>305</v>
      </c>
      <c r="B509" s="30">
        <v>5162</v>
      </c>
      <c r="C509" s="26">
        <v>3613</v>
      </c>
      <c r="D509" s="166"/>
      <c r="E509" s="166"/>
      <c r="F509" s="62" t="s">
        <v>202</v>
      </c>
      <c r="G509" s="4"/>
      <c r="H509" s="9"/>
      <c r="I509" s="4"/>
      <c r="J509" s="306"/>
      <c r="K509" s="190"/>
      <c r="L509" s="306"/>
      <c r="M509" s="303">
        <v>10</v>
      </c>
      <c r="N509" s="171">
        <v>7.012</v>
      </c>
      <c r="O509" s="303">
        <v>10</v>
      </c>
      <c r="P509" s="1"/>
    </row>
    <row r="510" spans="1:16" ht="12.75">
      <c r="A510" s="87">
        <v>305</v>
      </c>
      <c r="B510" s="30"/>
      <c r="C510" s="30"/>
      <c r="D510" s="166"/>
      <c r="E510" s="166"/>
      <c r="F510" s="70" t="s">
        <v>764</v>
      </c>
      <c r="G510" s="4"/>
      <c r="H510" s="9"/>
      <c r="I510" s="4"/>
      <c r="J510" s="295">
        <f>SUM(J501:J508)</f>
        <v>434</v>
      </c>
      <c r="K510" s="173">
        <f>SUM(K501:K508)</f>
        <v>361.517</v>
      </c>
      <c r="L510" s="295">
        <f>SUM(L501:L509)</f>
        <v>385</v>
      </c>
      <c r="M510" s="304">
        <f>SUM(M503:M509)</f>
        <v>233</v>
      </c>
      <c r="N510" s="173">
        <f>SUM(N503:N509)</f>
        <v>230.277</v>
      </c>
      <c r="O510" s="304">
        <f>SUM(O503:O509)</f>
        <v>290</v>
      </c>
      <c r="P510" s="1"/>
    </row>
    <row r="511" spans="1:16" ht="2.25" customHeight="1">
      <c r="A511" s="84"/>
      <c r="B511" s="76"/>
      <c r="C511" s="76"/>
      <c r="D511" s="450"/>
      <c r="E511" s="450"/>
      <c r="F511" s="71"/>
      <c r="G511" s="4"/>
      <c r="H511" s="9"/>
      <c r="I511" s="4"/>
      <c r="J511" s="295"/>
      <c r="K511" s="173"/>
      <c r="L511" s="295"/>
      <c r="M511" s="304"/>
      <c r="N511" s="173"/>
      <c r="O511" s="304"/>
      <c r="P511" s="1"/>
    </row>
    <row r="512" spans="1:16" ht="13.5" customHeight="1">
      <c r="A512" s="85">
        <v>306</v>
      </c>
      <c r="B512" s="76">
        <v>2324</v>
      </c>
      <c r="C512" s="76">
        <v>2143</v>
      </c>
      <c r="D512" s="450"/>
      <c r="E512" s="450"/>
      <c r="F512" s="63" t="s">
        <v>29</v>
      </c>
      <c r="G512" s="4"/>
      <c r="H512" s="9"/>
      <c r="I512" s="4"/>
      <c r="J512" s="294">
        <v>0</v>
      </c>
      <c r="K512" s="171">
        <v>7.827</v>
      </c>
      <c r="L512" s="294">
        <v>0</v>
      </c>
      <c r="M512" s="307"/>
      <c r="N512" s="190"/>
      <c r="O512" s="307"/>
      <c r="P512" s="1"/>
    </row>
    <row r="513" spans="1:16" ht="12.75">
      <c r="A513" s="26">
        <v>306</v>
      </c>
      <c r="B513" s="30">
        <v>5151</v>
      </c>
      <c r="C513" s="26">
        <v>2143</v>
      </c>
      <c r="D513" s="166"/>
      <c r="E513" s="166"/>
      <c r="F513" s="149" t="s">
        <v>793</v>
      </c>
      <c r="G513" s="4"/>
      <c r="H513" s="9"/>
      <c r="I513" s="4"/>
      <c r="J513" s="306"/>
      <c r="K513" s="190"/>
      <c r="L513" s="306"/>
      <c r="M513" s="303">
        <v>7</v>
      </c>
      <c r="N513" s="171">
        <v>8.426</v>
      </c>
      <c r="O513" s="303">
        <v>7</v>
      </c>
      <c r="P513" s="1"/>
    </row>
    <row r="514" spans="1:16" ht="12.75">
      <c r="A514" s="26">
        <v>306</v>
      </c>
      <c r="B514" s="30">
        <v>5152</v>
      </c>
      <c r="C514" s="26">
        <v>2143</v>
      </c>
      <c r="D514" s="166"/>
      <c r="E514" s="166"/>
      <c r="F514" s="149" t="s">
        <v>840</v>
      </c>
      <c r="G514" s="4"/>
      <c r="H514" s="9"/>
      <c r="I514" s="4"/>
      <c r="J514" s="306"/>
      <c r="K514" s="190"/>
      <c r="L514" s="306"/>
      <c r="M514" s="303">
        <v>25</v>
      </c>
      <c r="N514" s="171">
        <v>22</v>
      </c>
      <c r="O514" s="303">
        <v>28</v>
      </c>
      <c r="P514" s="1"/>
    </row>
    <row r="515" spans="1:16" ht="12.75">
      <c r="A515" s="26">
        <v>306</v>
      </c>
      <c r="B515" s="30">
        <v>5154</v>
      </c>
      <c r="C515" s="26">
        <v>2143</v>
      </c>
      <c r="D515" s="166"/>
      <c r="E515" s="166"/>
      <c r="F515" s="149" t="s">
        <v>794</v>
      </c>
      <c r="G515" s="4"/>
      <c r="H515" s="9"/>
      <c r="I515" s="4"/>
      <c r="J515" s="306"/>
      <c r="K515" s="190"/>
      <c r="L515" s="306"/>
      <c r="M515" s="303">
        <v>23</v>
      </c>
      <c r="N515" s="171">
        <v>5.11</v>
      </c>
      <c r="O515" s="303">
        <v>25</v>
      </c>
      <c r="P515" s="1"/>
    </row>
    <row r="516" spans="1:16" ht="12.75">
      <c r="A516" s="26">
        <v>306</v>
      </c>
      <c r="B516" s="30">
        <v>5169</v>
      </c>
      <c r="C516" s="26">
        <v>2143</v>
      </c>
      <c r="D516" s="166"/>
      <c r="E516" s="166"/>
      <c r="F516" s="149" t="s">
        <v>1151</v>
      </c>
      <c r="G516" s="4"/>
      <c r="H516" s="9"/>
      <c r="I516" s="4"/>
      <c r="J516" s="306"/>
      <c r="K516" s="190"/>
      <c r="L516" s="306"/>
      <c r="M516" s="303">
        <v>5</v>
      </c>
      <c r="N516" s="171">
        <v>3</v>
      </c>
      <c r="O516" s="303">
        <v>5</v>
      </c>
      <c r="P516" s="1"/>
    </row>
    <row r="517" spans="1:16" ht="12.75">
      <c r="A517" s="26">
        <v>306</v>
      </c>
      <c r="B517" s="30">
        <v>5212</v>
      </c>
      <c r="C517" s="26">
        <v>2143</v>
      </c>
      <c r="D517" s="166"/>
      <c r="E517" s="166"/>
      <c r="F517" s="149" t="s">
        <v>433</v>
      </c>
      <c r="G517" s="4"/>
      <c r="H517" s="9"/>
      <c r="I517" s="4"/>
      <c r="J517" s="306"/>
      <c r="K517" s="190"/>
      <c r="L517" s="306"/>
      <c r="M517" s="303">
        <v>300</v>
      </c>
      <c r="N517" s="171">
        <v>250</v>
      </c>
      <c r="O517" s="303">
        <v>300</v>
      </c>
      <c r="P517" s="1"/>
    </row>
    <row r="518" spans="1:16" ht="12.75">
      <c r="A518" s="87">
        <v>306</v>
      </c>
      <c r="B518" s="30"/>
      <c r="C518" s="30"/>
      <c r="D518" s="166"/>
      <c r="E518" s="166"/>
      <c r="F518" s="70" t="s">
        <v>804</v>
      </c>
      <c r="G518" s="4"/>
      <c r="H518" s="9"/>
      <c r="I518" s="4"/>
      <c r="J518" s="295">
        <f>SUM(J512:J517)</f>
        <v>0</v>
      </c>
      <c r="K518" s="173">
        <f>SUM(K512:K517)</f>
        <v>7.827</v>
      </c>
      <c r="L518" s="295">
        <f>SUM(L512:L517)</f>
        <v>0</v>
      </c>
      <c r="M518" s="304">
        <f>SUM(M513:M517)</f>
        <v>360</v>
      </c>
      <c r="N518" s="173">
        <f>SUM(N513:N517)</f>
        <v>288.536</v>
      </c>
      <c r="O518" s="304">
        <f>SUM(O513:O517)</f>
        <v>365</v>
      </c>
      <c r="P518" s="1"/>
    </row>
    <row r="519" spans="1:16" ht="3" customHeight="1">
      <c r="A519" s="87"/>
      <c r="B519" s="30"/>
      <c r="C519" s="30"/>
      <c r="D519" s="166"/>
      <c r="E519" s="166"/>
      <c r="F519" s="70"/>
      <c r="G519" s="4"/>
      <c r="H519" s="9"/>
      <c r="I519" s="4"/>
      <c r="J519" s="295"/>
      <c r="K519" s="173"/>
      <c r="L519" s="295"/>
      <c r="M519" s="304"/>
      <c r="N519" s="173"/>
      <c r="O519" s="303"/>
      <c r="P519" s="1"/>
    </row>
    <row r="520" spans="1:16" ht="12.75">
      <c r="A520" s="87">
        <v>310</v>
      </c>
      <c r="B520" s="30">
        <v>5169</v>
      </c>
      <c r="C520" s="26">
        <v>1036</v>
      </c>
      <c r="D520" s="166"/>
      <c r="E520" s="166"/>
      <c r="F520" s="70" t="s">
        <v>889</v>
      </c>
      <c r="G520" s="4"/>
      <c r="H520" s="9"/>
      <c r="I520" s="4"/>
      <c r="J520" s="306"/>
      <c r="K520" s="190"/>
      <c r="L520" s="306"/>
      <c r="M520" s="304">
        <v>200</v>
      </c>
      <c r="N520" s="173">
        <v>0</v>
      </c>
      <c r="O520" s="304">
        <v>200</v>
      </c>
      <c r="P520" s="1"/>
    </row>
    <row r="521" spans="1:16" ht="12.75">
      <c r="A521" s="87">
        <v>311</v>
      </c>
      <c r="B521" s="30">
        <v>5169</v>
      </c>
      <c r="C521" s="30">
        <v>3122</v>
      </c>
      <c r="D521" s="166"/>
      <c r="E521" s="166"/>
      <c r="F521" s="70" t="s">
        <v>792</v>
      </c>
      <c r="G521" s="4"/>
      <c r="H521" s="9"/>
      <c r="I521" s="4"/>
      <c r="J521" s="306"/>
      <c r="K521" s="190"/>
      <c r="L521" s="306"/>
      <c r="M521" s="304">
        <v>220</v>
      </c>
      <c r="N521" s="173">
        <v>178.403</v>
      </c>
      <c r="O521" s="304">
        <v>225</v>
      </c>
      <c r="P521" s="1"/>
    </row>
    <row r="522" spans="1:16" ht="2.25" customHeight="1">
      <c r="A522" s="87"/>
      <c r="B522" s="30"/>
      <c r="C522" s="30"/>
      <c r="D522" s="166"/>
      <c r="E522" s="166"/>
      <c r="F522" s="71"/>
      <c r="G522" s="4"/>
      <c r="H522" s="9"/>
      <c r="I522" s="4"/>
      <c r="J522" s="306"/>
      <c r="K522" s="190"/>
      <c r="L522" s="306"/>
      <c r="M522" s="304"/>
      <c r="N522" s="173"/>
      <c r="O522" s="304"/>
      <c r="P522" s="1"/>
    </row>
    <row r="523" spans="1:16" ht="13.5" customHeight="1">
      <c r="A523" s="87">
        <v>339</v>
      </c>
      <c r="B523" s="30">
        <v>5151</v>
      </c>
      <c r="C523" s="30">
        <v>3639</v>
      </c>
      <c r="D523" s="166"/>
      <c r="E523" s="166"/>
      <c r="F523" s="71" t="s">
        <v>203</v>
      </c>
      <c r="G523" s="4"/>
      <c r="H523" s="9"/>
      <c r="I523" s="4"/>
      <c r="J523" s="306"/>
      <c r="K523" s="190"/>
      <c r="L523" s="306"/>
      <c r="M523" s="308">
        <v>2</v>
      </c>
      <c r="N523" s="193">
        <v>1.959</v>
      </c>
      <c r="O523" s="308">
        <v>2</v>
      </c>
      <c r="P523" s="1"/>
    </row>
    <row r="524" spans="1:16" ht="12.75">
      <c r="A524" s="87">
        <v>339</v>
      </c>
      <c r="B524" s="30">
        <v>5169</v>
      </c>
      <c r="C524" s="30">
        <v>3639</v>
      </c>
      <c r="D524" s="166"/>
      <c r="E524" s="166"/>
      <c r="F524" s="242" t="s">
        <v>1189</v>
      </c>
      <c r="G524" s="4"/>
      <c r="H524" s="9"/>
      <c r="I524" s="4"/>
      <c r="J524" s="306"/>
      <c r="K524" s="190"/>
      <c r="L524" s="306"/>
      <c r="M524" s="308">
        <v>2082</v>
      </c>
      <c r="N524" s="193">
        <v>1735</v>
      </c>
      <c r="O524" s="308">
        <v>2125</v>
      </c>
      <c r="P524" s="1"/>
    </row>
    <row r="525" spans="1:16" ht="2.25" customHeight="1">
      <c r="A525" s="6"/>
      <c r="B525" s="6"/>
      <c r="C525" s="6"/>
      <c r="D525" s="448"/>
      <c r="E525" s="448"/>
      <c r="F525" s="17"/>
      <c r="G525" s="2"/>
      <c r="H525" s="15"/>
      <c r="I525" s="15"/>
      <c r="J525" s="304"/>
      <c r="K525" s="597"/>
      <c r="L525" s="661"/>
      <c r="M525" s="304"/>
      <c r="N525" s="597"/>
      <c r="O525" s="304"/>
      <c r="P525" s="1"/>
    </row>
    <row r="526" spans="1:16" ht="12.75">
      <c r="A526" s="87">
        <v>346</v>
      </c>
      <c r="B526" s="30">
        <v>2133</v>
      </c>
      <c r="C526" s="30">
        <v>2310</v>
      </c>
      <c r="D526" s="166"/>
      <c r="E526" s="166"/>
      <c r="F526" s="70" t="s">
        <v>984</v>
      </c>
      <c r="G526" s="4"/>
      <c r="H526" s="9"/>
      <c r="I526" s="4"/>
      <c r="J526" s="315">
        <v>16653</v>
      </c>
      <c r="K526" s="194">
        <v>13899</v>
      </c>
      <c r="L526" s="312">
        <v>16524</v>
      </c>
      <c r="M526" s="307"/>
      <c r="N526" s="190"/>
      <c r="O526" s="307"/>
      <c r="P526" s="1"/>
    </row>
    <row r="527" spans="1:16" ht="12.75">
      <c r="A527" s="87">
        <v>346</v>
      </c>
      <c r="B527" s="30">
        <v>5169</v>
      </c>
      <c r="C527" s="49">
        <v>2310</v>
      </c>
      <c r="D527" s="454"/>
      <c r="E527" s="166"/>
      <c r="F527" s="70" t="s">
        <v>1142</v>
      </c>
      <c r="G527" s="4"/>
      <c r="H527" s="9"/>
      <c r="I527" s="4"/>
      <c r="J527" s="306"/>
      <c r="K527" s="190"/>
      <c r="L527" s="306"/>
      <c r="M527" s="304">
        <v>210</v>
      </c>
      <c r="N527" s="173">
        <v>210</v>
      </c>
      <c r="O527" s="304">
        <v>0</v>
      </c>
      <c r="P527" s="1"/>
    </row>
    <row r="528" spans="1:16" ht="12.75">
      <c r="A528" s="87">
        <v>346</v>
      </c>
      <c r="B528" s="30">
        <v>5909</v>
      </c>
      <c r="C528" s="49">
        <v>2310</v>
      </c>
      <c r="D528" s="454"/>
      <c r="E528" s="166"/>
      <c r="F528" s="70" t="s">
        <v>663</v>
      </c>
      <c r="G528" s="4"/>
      <c r="H528" s="9"/>
      <c r="I528" s="4"/>
      <c r="J528" s="306"/>
      <c r="K528" s="190"/>
      <c r="L528" s="306"/>
      <c r="M528" s="304">
        <v>534</v>
      </c>
      <c r="N528" s="173">
        <v>534</v>
      </c>
      <c r="O528" s="304">
        <v>0</v>
      </c>
      <c r="P528" s="1"/>
    </row>
    <row r="529" spans="1:16" ht="12.75">
      <c r="A529" s="87">
        <v>347</v>
      </c>
      <c r="B529" s="30">
        <v>2132</v>
      </c>
      <c r="C529" s="49">
        <v>3639</v>
      </c>
      <c r="D529" s="454"/>
      <c r="E529" s="166"/>
      <c r="F529" s="70" t="s">
        <v>1090</v>
      </c>
      <c r="H529" s="10"/>
      <c r="I529" s="50"/>
      <c r="J529" s="295">
        <v>383</v>
      </c>
      <c r="K529" s="173">
        <v>203.305</v>
      </c>
      <c r="L529" s="295">
        <v>400</v>
      </c>
      <c r="M529" s="723"/>
      <c r="N529" s="630"/>
      <c r="O529" s="307"/>
      <c r="P529" s="1"/>
    </row>
    <row r="530" spans="1:16" ht="12.75">
      <c r="A530" s="133">
        <v>443</v>
      </c>
      <c r="B530" s="32">
        <v>1333</v>
      </c>
      <c r="C530" s="51"/>
      <c r="D530" s="457"/>
      <c r="E530" s="277"/>
      <c r="F530" s="80" t="s">
        <v>697</v>
      </c>
      <c r="H530" s="10"/>
      <c r="I530" s="25"/>
      <c r="J530" s="298">
        <v>1018</v>
      </c>
      <c r="K530" s="173">
        <v>847.685</v>
      </c>
      <c r="L530" s="298">
        <v>1080</v>
      </c>
      <c r="M530" s="723"/>
      <c r="N530" s="630"/>
      <c r="O530" s="307"/>
      <c r="P530" s="1"/>
    </row>
    <row r="531" spans="1:16" ht="12.75">
      <c r="A531" s="87">
        <v>443</v>
      </c>
      <c r="B531" s="30">
        <v>2139</v>
      </c>
      <c r="C531" s="30">
        <v>3722</v>
      </c>
      <c r="D531" s="166"/>
      <c r="E531" s="166"/>
      <c r="F531" s="70" t="s">
        <v>1182</v>
      </c>
      <c r="H531" s="10"/>
      <c r="I531" s="52"/>
      <c r="J531" s="298">
        <v>2726</v>
      </c>
      <c r="K531" s="173">
        <v>2363.4</v>
      </c>
      <c r="L531" s="476">
        <v>2810</v>
      </c>
      <c r="M531" s="723"/>
      <c r="N531" s="630"/>
      <c r="O531" s="307"/>
      <c r="P531" s="1"/>
    </row>
    <row r="532" spans="1:16" ht="12.75">
      <c r="A532" s="87">
        <v>443</v>
      </c>
      <c r="B532" s="30">
        <v>2139</v>
      </c>
      <c r="C532" s="30">
        <v>3722</v>
      </c>
      <c r="D532" s="166"/>
      <c r="E532" s="166"/>
      <c r="F532" s="147" t="s">
        <v>160</v>
      </c>
      <c r="H532" s="10"/>
      <c r="I532" s="52"/>
      <c r="J532" s="298">
        <v>0</v>
      </c>
      <c r="K532" s="173">
        <v>440.717</v>
      </c>
      <c r="L532" s="476">
        <v>0</v>
      </c>
      <c r="M532" s="307"/>
      <c r="N532" s="630"/>
      <c r="O532" s="307"/>
      <c r="P532" s="1"/>
    </row>
    <row r="533" spans="1:16" ht="12.75">
      <c r="A533" s="87">
        <v>495</v>
      </c>
      <c r="B533" s="30">
        <v>5151</v>
      </c>
      <c r="C533" s="30">
        <v>3613</v>
      </c>
      <c r="D533" s="166"/>
      <c r="E533" s="166"/>
      <c r="F533" s="70" t="s">
        <v>33</v>
      </c>
      <c r="G533" s="4"/>
      <c r="H533" s="4"/>
      <c r="I533" s="272"/>
      <c r="J533" s="200"/>
      <c r="K533" s="165"/>
      <c r="L533" s="584"/>
      <c r="M533" s="295">
        <v>16</v>
      </c>
      <c r="N533" s="173">
        <v>15.794</v>
      </c>
      <c r="O533" s="295">
        <v>0</v>
      </c>
      <c r="P533" s="1"/>
    </row>
    <row r="534" spans="1:16" ht="12.75">
      <c r="A534" s="87">
        <v>495</v>
      </c>
      <c r="B534" s="30">
        <v>2324</v>
      </c>
      <c r="C534" s="30">
        <v>6409</v>
      </c>
      <c r="D534" s="166"/>
      <c r="E534" s="166"/>
      <c r="F534" s="147" t="s">
        <v>138</v>
      </c>
      <c r="H534" s="10"/>
      <c r="I534" s="50"/>
      <c r="J534" s="172">
        <v>31</v>
      </c>
      <c r="K534" s="173">
        <v>30.676</v>
      </c>
      <c r="L534" s="295">
        <v>0</v>
      </c>
      <c r="M534" s="307"/>
      <c r="N534" s="630"/>
      <c r="O534" s="307"/>
      <c r="P534" s="1"/>
    </row>
    <row r="535" spans="1:16" ht="12.75">
      <c r="A535" s="87">
        <v>610</v>
      </c>
      <c r="B535" s="30">
        <v>5154</v>
      </c>
      <c r="C535" s="30">
        <v>3631</v>
      </c>
      <c r="D535" s="166"/>
      <c r="E535" s="166"/>
      <c r="F535" s="147" t="s">
        <v>376</v>
      </c>
      <c r="G535" s="212"/>
      <c r="H535" s="48"/>
      <c r="I535" s="50"/>
      <c r="J535" s="382"/>
      <c r="K535" s="190"/>
      <c r="L535" s="306"/>
      <c r="M535" s="304">
        <v>3300</v>
      </c>
      <c r="N535" s="173">
        <v>2831.854</v>
      </c>
      <c r="O535" s="304">
        <v>3500</v>
      </c>
      <c r="P535" s="1"/>
    </row>
    <row r="536" spans="1:16" ht="13.5" thickBot="1">
      <c r="A536" s="87">
        <v>613</v>
      </c>
      <c r="B536" s="30">
        <v>5154</v>
      </c>
      <c r="C536" s="30">
        <v>3631</v>
      </c>
      <c r="D536" s="166"/>
      <c r="E536" s="166"/>
      <c r="F536" s="197" t="s">
        <v>666</v>
      </c>
      <c r="G536" s="212"/>
      <c r="H536" s="48"/>
      <c r="I536" s="50"/>
      <c r="J536" s="306"/>
      <c r="K536" s="190"/>
      <c r="L536" s="306"/>
      <c r="M536" s="308">
        <v>30</v>
      </c>
      <c r="N536" s="193">
        <v>18.77</v>
      </c>
      <c r="O536" s="308">
        <v>33</v>
      </c>
      <c r="P536" s="1"/>
    </row>
    <row r="537" spans="1:16" ht="13.5" thickBot="1">
      <c r="A537" s="6"/>
      <c r="B537" s="6"/>
      <c r="C537" s="6"/>
      <c r="D537" s="448"/>
      <c r="E537" s="448"/>
      <c r="F537" s="348" t="s">
        <v>131</v>
      </c>
      <c r="G537" s="358"/>
      <c r="H537" s="94"/>
      <c r="I537" s="94"/>
      <c r="J537" s="576">
        <f>SUM(J532+J531+J530+J529+J526+J510+J494+J485+J479+J477+J475+J474+J473+J472+J470+J469+J468+J467+J463+J466+J489+J457+J491+J518+J534)</f>
        <v>51602</v>
      </c>
      <c r="K537" s="632">
        <f>SUM(K532+K531+K530+K529+K526+K510+K494+K485+K479+K477+K475+K474+K473+K472+K470+K469+K468+K467+K463+K466+K489+K437+K457+K491+K518+K534+K439)</f>
        <v>40229.87</v>
      </c>
      <c r="L537" s="662">
        <f>SUM(L532+L531+L530+L529+L526+L510+L494+L489+L485+L479+L477+L475+L474+L473+L472+L470+L469+L468+L467+L466+L463+L440+L471+L478+L439)</f>
        <v>44246</v>
      </c>
      <c r="M537" s="576">
        <f>SUM(M536+M535+M524+M521+M520+M518+M510+M493+M492+M490+M484+M482+M465+M462+M459+M457+M447+M445+M442+M441+M436+M481+M523+M460++M499+M446+M443+M438+M461+M480+M483+M486+M487+M527+M528+M533)</f>
        <v>13612</v>
      </c>
      <c r="N537" s="632">
        <f>SUM(N536+N535+N533+N528+N527+N524+N523+N521+N520+N518+N510+N499+N493+N492+N490+N488+N487+N486+N484+N483+N482+N481+N480+N465+N462+N461+N460+N459+N457+N447+N446+N445+N443+N442+N441+N438+N436)</f>
        <v>11330.172999999999</v>
      </c>
      <c r="O537" s="301">
        <f>SUM(O536+O535+O533+O528+O527+O524+O523+O521+O520+O518+O510+O499+O493+O492+O490+O488+O487+O486+O484+O483+O482+O481+O465+O462+O461+O460+O459+O457+O447+O446+O445+O443+O442+O441+O438+O436)</f>
        <v>13179</v>
      </c>
      <c r="P537" s="1"/>
    </row>
    <row r="538" spans="1:16" ht="4.5" customHeight="1" thickBot="1">
      <c r="A538" s="6"/>
      <c r="B538" s="6"/>
      <c r="C538" s="6"/>
      <c r="D538" s="448"/>
      <c r="E538" s="448"/>
      <c r="F538" s="17"/>
      <c r="G538" s="2"/>
      <c r="H538" s="15"/>
      <c r="I538" s="15"/>
      <c r="J538" s="307"/>
      <c r="K538" s="630"/>
      <c r="L538" s="660"/>
      <c r="M538" s="307"/>
      <c r="N538" s="630"/>
      <c r="O538" s="307"/>
      <c r="P538" s="1"/>
    </row>
    <row r="539" spans="1:15" ht="13.5" thickBot="1">
      <c r="A539" s="7">
        <v>6</v>
      </c>
      <c r="B539" s="59"/>
      <c r="C539" s="59"/>
      <c r="D539" s="456"/>
      <c r="E539" s="456"/>
      <c r="F539" s="16" t="s">
        <v>1004</v>
      </c>
      <c r="G539" s="20"/>
      <c r="H539" s="21"/>
      <c r="I539" s="135"/>
      <c r="J539" s="178"/>
      <c r="K539" s="179"/>
      <c r="L539" s="109"/>
      <c r="M539" s="178"/>
      <c r="N539" s="163"/>
      <c r="O539" s="293"/>
    </row>
    <row r="540" spans="1:15" ht="12.75">
      <c r="A540" s="26">
        <v>262</v>
      </c>
      <c r="B540" s="30">
        <v>5169</v>
      </c>
      <c r="C540" s="30">
        <v>3639</v>
      </c>
      <c r="D540" s="166"/>
      <c r="E540" s="166"/>
      <c r="F540" s="62" t="s">
        <v>430</v>
      </c>
      <c r="H540" s="10"/>
      <c r="I540" s="50"/>
      <c r="J540" s="169"/>
      <c r="K540" s="165"/>
      <c r="L540" s="82"/>
      <c r="M540" s="303">
        <v>100</v>
      </c>
      <c r="N540" s="171">
        <v>86.835</v>
      </c>
      <c r="O540" s="294">
        <v>100</v>
      </c>
    </row>
    <row r="541" spans="1:15" ht="12.75">
      <c r="A541" s="127">
        <v>262</v>
      </c>
      <c r="B541" s="32">
        <v>5169</v>
      </c>
      <c r="C541" s="32">
        <v>3745</v>
      </c>
      <c r="D541" s="277"/>
      <c r="E541" s="277"/>
      <c r="F541" s="214" t="s">
        <v>54</v>
      </c>
      <c r="H541" s="10"/>
      <c r="I541" s="50"/>
      <c r="J541" s="165" t="s">
        <v>397</v>
      </c>
      <c r="K541" s="165"/>
      <c r="L541" s="82"/>
      <c r="M541" s="303">
        <v>100</v>
      </c>
      <c r="N541" s="171">
        <v>0</v>
      </c>
      <c r="O541" s="294">
        <v>0</v>
      </c>
    </row>
    <row r="542" spans="1:15" ht="12.75">
      <c r="A542" s="127">
        <v>262</v>
      </c>
      <c r="B542" s="32">
        <v>5169</v>
      </c>
      <c r="C542" s="32">
        <v>3699</v>
      </c>
      <c r="D542" s="277"/>
      <c r="E542" s="277"/>
      <c r="F542" s="214" t="s">
        <v>55</v>
      </c>
      <c r="H542" s="10"/>
      <c r="I542" s="50"/>
      <c r="J542" s="169"/>
      <c r="K542" s="165"/>
      <c r="L542" s="82"/>
      <c r="M542" s="303">
        <v>54</v>
      </c>
      <c r="N542" s="171">
        <v>53.373</v>
      </c>
      <c r="O542" s="294">
        <v>0</v>
      </c>
    </row>
    <row r="543" spans="1:15" ht="12.75">
      <c r="A543" s="127">
        <v>262</v>
      </c>
      <c r="B543" s="32">
        <v>5139</v>
      </c>
      <c r="C543" s="32">
        <v>3613</v>
      </c>
      <c r="D543" s="277"/>
      <c r="E543" s="277"/>
      <c r="F543" s="198" t="s">
        <v>337</v>
      </c>
      <c r="H543" s="10"/>
      <c r="I543" s="106"/>
      <c r="J543" s="169"/>
      <c r="K543" s="165"/>
      <c r="L543" s="82"/>
      <c r="M543" s="303">
        <v>10</v>
      </c>
      <c r="N543" s="171">
        <v>3.616</v>
      </c>
      <c r="O543" s="294">
        <v>10</v>
      </c>
    </row>
    <row r="544" spans="1:15" ht="12.75">
      <c r="A544" s="26">
        <v>262</v>
      </c>
      <c r="B544" s="30">
        <v>5171</v>
      </c>
      <c r="C544" s="30">
        <v>4357</v>
      </c>
      <c r="D544" s="166"/>
      <c r="E544" s="166"/>
      <c r="F544" s="149" t="s">
        <v>20</v>
      </c>
      <c r="H544" s="10"/>
      <c r="I544" s="50"/>
      <c r="J544" s="169"/>
      <c r="K544" s="165"/>
      <c r="L544" s="82"/>
      <c r="M544" s="303">
        <v>258</v>
      </c>
      <c r="N544" s="171">
        <v>347.493</v>
      </c>
      <c r="O544" s="294">
        <v>0</v>
      </c>
    </row>
    <row r="545" spans="1:15" ht="12.75">
      <c r="A545" s="26">
        <v>262</v>
      </c>
      <c r="B545" s="30">
        <v>5171</v>
      </c>
      <c r="C545" s="30">
        <v>3122</v>
      </c>
      <c r="D545" s="166"/>
      <c r="E545" s="166"/>
      <c r="F545" s="149" t="s">
        <v>694</v>
      </c>
      <c r="H545" s="10"/>
      <c r="I545" s="50"/>
      <c r="J545" s="169"/>
      <c r="K545" s="165"/>
      <c r="L545" s="82"/>
      <c r="M545" s="303">
        <v>920</v>
      </c>
      <c r="N545" s="171">
        <v>892.585</v>
      </c>
      <c r="O545" s="294">
        <v>0</v>
      </c>
    </row>
    <row r="546" spans="1:15" ht="12.75">
      <c r="A546" s="26">
        <v>262</v>
      </c>
      <c r="B546" s="30">
        <v>5171</v>
      </c>
      <c r="C546" s="30">
        <v>3313</v>
      </c>
      <c r="D546" s="166"/>
      <c r="E546" s="166"/>
      <c r="F546" s="149" t="s">
        <v>99</v>
      </c>
      <c r="H546" s="10"/>
      <c r="I546" s="50"/>
      <c r="J546" s="169"/>
      <c r="K546" s="165"/>
      <c r="L546" s="82"/>
      <c r="M546" s="303">
        <v>50</v>
      </c>
      <c r="N546" s="171">
        <v>13.492</v>
      </c>
      <c r="O546" s="294">
        <v>50</v>
      </c>
    </row>
    <row r="547" spans="1:15" ht="12.75">
      <c r="A547" s="26">
        <v>262</v>
      </c>
      <c r="B547" s="30">
        <v>5171</v>
      </c>
      <c r="C547" s="30">
        <v>3314</v>
      </c>
      <c r="D547" s="166"/>
      <c r="E547" s="166"/>
      <c r="F547" s="149" t="s">
        <v>770</v>
      </c>
      <c r="H547" s="10"/>
      <c r="I547" s="50"/>
      <c r="J547" s="169"/>
      <c r="K547" s="165"/>
      <c r="L547" s="82"/>
      <c r="M547" s="303">
        <v>250</v>
      </c>
      <c r="N547" s="171">
        <v>257.924</v>
      </c>
      <c r="O547" s="294">
        <v>400</v>
      </c>
    </row>
    <row r="548" spans="1:15" ht="12.75">
      <c r="A548" s="26">
        <v>262</v>
      </c>
      <c r="B548" s="30">
        <v>5171</v>
      </c>
      <c r="C548" s="30">
        <v>3421</v>
      </c>
      <c r="D548" s="166"/>
      <c r="E548" s="166"/>
      <c r="F548" s="149" t="s">
        <v>19</v>
      </c>
      <c r="H548" s="10"/>
      <c r="I548" s="50"/>
      <c r="J548" s="169"/>
      <c r="K548" s="165"/>
      <c r="L548" s="82"/>
      <c r="M548" s="303">
        <v>36</v>
      </c>
      <c r="N548" s="171">
        <v>28.896</v>
      </c>
      <c r="O548" s="294">
        <v>0</v>
      </c>
    </row>
    <row r="549" spans="1:15" ht="12.75">
      <c r="A549" s="26">
        <v>262</v>
      </c>
      <c r="B549" s="30">
        <v>5171</v>
      </c>
      <c r="C549" s="30">
        <v>3613</v>
      </c>
      <c r="D549" s="166"/>
      <c r="E549" s="166"/>
      <c r="F549" s="168" t="s">
        <v>1152</v>
      </c>
      <c r="H549" s="10"/>
      <c r="I549" s="50"/>
      <c r="J549" s="327"/>
      <c r="K549" s="411"/>
      <c r="L549" s="272"/>
      <c r="M549" s="303">
        <v>400</v>
      </c>
      <c r="N549" s="171">
        <v>406.485</v>
      </c>
      <c r="O549" s="294">
        <v>300</v>
      </c>
    </row>
    <row r="550" spans="1:15" ht="12.75">
      <c r="A550" s="26">
        <v>262</v>
      </c>
      <c r="B550" s="30">
        <v>5171</v>
      </c>
      <c r="C550" s="30">
        <v>3632</v>
      </c>
      <c r="D550" s="166"/>
      <c r="E550" s="166"/>
      <c r="F550" s="62" t="s">
        <v>1176</v>
      </c>
      <c r="H550" s="10"/>
      <c r="I550" s="106"/>
      <c r="J550" s="169"/>
      <c r="K550" s="165"/>
      <c r="L550" s="82"/>
      <c r="M550" s="303">
        <v>40</v>
      </c>
      <c r="N550" s="171">
        <v>40.384</v>
      </c>
      <c r="O550" s="294">
        <v>365</v>
      </c>
    </row>
    <row r="551" spans="1:15" ht="13.5" customHeight="1">
      <c r="A551" s="127">
        <v>262</v>
      </c>
      <c r="B551" s="32">
        <v>5171</v>
      </c>
      <c r="C551" s="32">
        <v>3322</v>
      </c>
      <c r="D551" s="277"/>
      <c r="E551" s="277"/>
      <c r="F551" s="412" t="s">
        <v>245</v>
      </c>
      <c r="H551" s="10"/>
      <c r="I551" s="106"/>
      <c r="J551" s="169" t="s">
        <v>396</v>
      </c>
      <c r="K551" s="165"/>
      <c r="L551" s="82"/>
      <c r="M551" s="303">
        <v>0</v>
      </c>
      <c r="N551" s="171">
        <v>0</v>
      </c>
      <c r="O551" s="294">
        <v>20</v>
      </c>
    </row>
    <row r="552" spans="1:15" ht="12.75">
      <c r="A552" s="127">
        <v>262</v>
      </c>
      <c r="B552" s="32">
        <v>5171</v>
      </c>
      <c r="C552" s="32">
        <v>3639</v>
      </c>
      <c r="D552" s="277"/>
      <c r="E552" s="277"/>
      <c r="F552" s="407" t="s">
        <v>21</v>
      </c>
      <c r="H552" s="10"/>
      <c r="I552" s="106"/>
      <c r="J552" s="169"/>
      <c r="K552" s="165"/>
      <c r="L552" s="82"/>
      <c r="M552" s="303">
        <v>350</v>
      </c>
      <c r="N552" s="171">
        <v>28.287</v>
      </c>
      <c r="O552" s="294">
        <v>350</v>
      </c>
    </row>
    <row r="553" spans="1:15" ht="12.75">
      <c r="A553" s="127">
        <v>262</v>
      </c>
      <c r="B553" s="32">
        <v>5171</v>
      </c>
      <c r="C553" s="32">
        <v>3725</v>
      </c>
      <c r="D553" s="277"/>
      <c r="E553" s="277"/>
      <c r="F553" s="407" t="s">
        <v>781</v>
      </c>
      <c r="H553" s="10"/>
      <c r="I553" s="106"/>
      <c r="J553" s="169"/>
      <c r="K553" s="165"/>
      <c r="L553" s="82"/>
      <c r="M553" s="303">
        <v>58</v>
      </c>
      <c r="N553" s="171">
        <v>47.854</v>
      </c>
      <c r="O553" s="294">
        <v>0</v>
      </c>
    </row>
    <row r="554" spans="1:15" ht="12.75">
      <c r="A554" s="127">
        <v>262</v>
      </c>
      <c r="B554" s="32">
        <v>5171</v>
      </c>
      <c r="C554" s="32">
        <v>2221</v>
      </c>
      <c r="D554" s="277"/>
      <c r="E554" s="277"/>
      <c r="F554" s="412" t="s">
        <v>1003</v>
      </c>
      <c r="H554" s="10"/>
      <c r="I554" s="106"/>
      <c r="J554" s="169"/>
      <c r="K554" s="165"/>
      <c r="L554" s="82"/>
      <c r="M554" s="303">
        <v>260</v>
      </c>
      <c r="N554" s="171">
        <v>193.589</v>
      </c>
      <c r="O554" s="294">
        <v>100</v>
      </c>
    </row>
    <row r="555" spans="1:15" ht="12.75">
      <c r="A555" s="127">
        <v>262</v>
      </c>
      <c r="B555" s="32">
        <v>5171</v>
      </c>
      <c r="C555" s="32">
        <v>3412</v>
      </c>
      <c r="D555" s="277"/>
      <c r="E555" s="277"/>
      <c r="F555" s="412" t="s">
        <v>357</v>
      </c>
      <c r="H555" s="10"/>
      <c r="I555" s="106"/>
      <c r="J555" s="169"/>
      <c r="K555" s="165"/>
      <c r="L555" s="82"/>
      <c r="M555" s="303">
        <v>0</v>
      </c>
      <c r="N555" s="171">
        <v>0</v>
      </c>
      <c r="O555" s="294">
        <v>100</v>
      </c>
    </row>
    <row r="556" spans="1:15" ht="12.75">
      <c r="A556" s="127">
        <v>262</v>
      </c>
      <c r="B556" s="32">
        <v>5901</v>
      </c>
      <c r="C556" s="32">
        <v>3613</v>
      </c>
      <c r="D556" s="277"/>
      <c r="E556" s="277"/>
      <c r="F556" s="412" t="s">
        <v>185</v>
      </c>
      <c r="H556" s="10"/>
      <c r="I556" s="106"/>
      <c r="J556" s="169"/>
      <c r="K556" s="165"/>
      <c r="L556" s="82"/>
      <c r="M556" s="303">
        <v>0</v>
      </c>
      <c r="N556" s="171">
        <v>0</v>
      </c>
      <c r="O556" s="294">
        <v>100</v>
      </c>
    </row>
    <row r="557" spans="1:15" ht="12.75">
      <c r="A557" s="87">
        <v>262</v>
      </c>
      <c r="B557" s="30"/>
      <c r="C557" s="30"/>
      <c r="D557" s="166"/>
      <c r="E557" s="166"/>
      <c r="F557" s="147" t="s">
        <v>1177</v>
      </c>
      <c r="H557" s="10"/>
      <c r="I557" s="106"/>
      <c r="J557" s="169"/>
      <c r="K557" s="165"/>
      <c r="L557" s="82"/>
      <c r="M557" s="304">
        <f>SUM(M540:M556)</f>
        <v>2886</v>
      </c>
      <c r="N557" s="173">
        <f>SUM(N540:N556)</f>
        <v>2400.8129999999996</v>
      </c>
      <c r="O557" s="295">
        <f>SUM(O540:O556)</f>
        <v>1895</v>
      </c>
    </row>
    <row r="558" spans="1:15" ht="1.5" customHeight="1">
      <c r="A558" s="87"/>
      <c r="B558" s="30"/>
      <c r="C558" s="30"/>
      <c r="D558" s="166"/>
      <c r="E558" s="166"/>
      <c r="F558" s="147"/>
      <c r="G558" s="4"/>
      <c r="H558" s="9"/>
      <c r="I558" s="50"/>
      <c r="J558" s="306"/>
      <c r="K558" s="190"/>
      <c r="L558" s="306"/>
      <c r="M558" s="304"/>
      <c r="N558" s="173"/>
      <c r="O558" s="295"/>
    </row>
    <row r="559" spans="1:15" ht="13.5" customHeight="1">
      <c r="A559" s="87">
        <v>264</v>
      </c>
      <c r="B559" s="30">
        <v>5169</v>
      </c>
      <c r="C559" s="30">
        <v>3639</v>
      </c>
      <c r="D559" s="166"/>
      <c r="E559" s="166"/>
      <c r="F559" s="147" t="s">
        <v>346</v>
      </c>
      <c r="G559" s="4"/>
      <c r="H559" s="9"/>
      <c r="I559" s="50"/>
      <c r="J559" s="306"/>
      <c r="K559" s="190"/>
      <c r="L559" s="306"/>
      <c r="M559" s="304">
        <v>0</v>
      </c>
      <c r="N559" s="173">
        <v>0</v>
      </c>
      <c r="O559" s="304">
        <v>10</v>
      </c>
    </row>
    <row r="560" spans="1:15" ht="12.75">
      <c r="A560" s="87">
        <v>264</v>
      </c>
      <c r="B560" s="30">
        <v>5171</v>
      </c>
      <c r="C560" s="30">
        <v>3639</v>
      </c>
      <c r="D560" s="166"/>
      <c r="E560" s="166"/>
      <c r="F560" s="70" t="s">
        <v>347</v>
      </c>
      <c r="G560" s="212"/>
      <c r="H560" s="48"/>
      <c r="I560" s="50"/>
      <c r="J560" s="306"/>
      <c r="K560" s="190"/>
      <c r="L560" s="306"/>
      <c r="M560" s="304">
        <v>6</v>
      </c>
      <c r="N560" s="175">
        <v>5.52</v>
      </c>
      <c r="O560" s="304">
        <v>10</v>
      </c>
    </row>
    <row r="561" spans="1:15" ht="3" customHeight="1">
      <c r="A561" s="87"/>
      <c r="B561" s="30"/>
      <c r="C561" s="30"/>
      <c r="D561" s="166"/>
      <c r="E561" s="166"/>
      <c r="F561" s="147"/>
      <c r="G561" s="4"/>
      <c r="H561" s="9"/>
      <c r="I561" s="4"/>
      <c r="J561" s="306"/>
      <c r="K561" s="190"/>
      <c r="L561" s="306"/>
      <c r="M561" s="304"/>
      <c r="N561" s="173"/>
      <c r="O561" s="303"/>
    </row>
    <row r="562" spans="1:15" ht="12.75">
      <c r="A562" s="87">
        <v>305</v>
      </c>
      <c r="B562" s="30">
        <v>5171</v>
      </c>
      <c r="C562" s="30">
        <v>3613</v>
      </c>
      <c r="D562" s="166"/>
      <c r="E562" s="166"/>
      <c r="F562" s="70" t="s">
        <v>900</v>
      </c>
      <c r="G562" s="4"/>
      <c r="H562" s="9"/>
      <c r="I562" s="4"/>
      <c r="J562" s="306"/>
      <c r="K562" s="190"/>
      <c r="L562" s="306"/>
      <c r="M562" s="304">
        <v>197</v>
      </c>
      <c r="N562" s="173">
        <v>208.028</v>
      </c>
      <c r="O562" s="304">
        <v>20</v>
      </c>
    </row>
    <row r="563" spans="1:15" ht="2.25" customHeight="1">
      <c r="A563" s="84"/>
      <c r="B563" s="76"/>
      <c r="C563" s="76"/>
      <c r="D563" s="450"/>
      <c r="E563" s="450"/>
      <c r="F563" s="71"/>
      <c r="G563" s="4"/>
      <c r="H563" s="9"/>
      <c r="I563" s="4"/>
      <c r="J563" s="306"/>
      <c r="K563" s="190"/>
      <c r="L563" s="306"/>
      <c r="M563" s="304"/>
      <c r="N563" s="173"/>
      <c r="O563" s="304"/>
    </row>
    <row r="564" spans="1:15" ht="12.75">
      <c r="A564" s="89">
        <v>339</v>
      </c>
      <c r="B564" s="32">
        <v>5171</v>
      </c>
      <c r="C564" s="51">
        <v>3639</v>
      </c>
      <c r="D564" s="457"/>
      <c r="E564" s="277"/>
      <c r="F564" s="70" t="s">
        <v>82</v>
      </c>
      <c r="G564" s="4"/>
      <c r="H564" s="9"/>
      <c r="I564" s="4"/>
      <c r="J564" s="306"/>
      <c r="K564" s="190"/>
      <c r="L564" s="306"/>
      <c r="M564" s="304">
        <v>160</v>
      </c>
      <c r="N564" s="173">
        <v>0</v>
      </c>
      <c r="O564" s="304">
        <v>0</v>
      </c>
    </row>
    <row r="565" spans="1:15" ht="13.5" customHeight="1">
      <c r="A565" s="89">
        <v>341</v>
      </c>
      <c r="B565" s="32">
        <v>5171</v>
      </c>
      <c r="C565" s="51">
        <v>3639</v>
      </c>
      <c r="D565" s="457"/>
      <c r="E565" s="277"/>
      <c r="F565" s="70" t="s">
        <v>1186</v>
      </c>
      <c r="G565" s="4"/>
      <c r="H565" s="9"/>
      <c r="I565" s="4"/>
      <c r="J565" s="306"/>
      <c r="K565" s="190"/>
      <c r="L565" s="306"/>
      <c r="M565" s="304">
        <v>1180</v>
      </c>
      <c r="N565" s="173">
        <v>928.927</v>
      </c>
      <c r="O565" s="304">
        <v>1200</v>
      </c>
    </row>
    <row r="566" spans="1:15" ht="13.5" customHeight="1">
      <c r="A566" s="89">
        <v>342</v>
      </c>
      <c r="B566" s="32">
        <v>5171</v>
      </c>
      <c r="C566" s="51">
        <v>2310</v>
      </c>
      <c r="D566" s="457"/>
      <c r="E566" s="277"/>
      <c r="F566" s="70" t="s">
        <v>674</v>
      </c>
      <c r="G566" s="4"/>
      <c r="H566" s="9"/>
      <c r="I566" s="4"/>
      <c r="J566" s="306"/>
      <c r="K566" s="190"/>
      <c r="L566" s="306"/>
      <c r="M566" s="304">
        <v>1613</v>
      </c>
      <c r="N566" s="173">
        <v>331.076</v>
      </c>
      <c r="O566" s="304">
        <v>0</v>
      </c>
    </row>
    <row r="567" spans="1:15" ht="13.5" customHeight="1">
      <c r="A567" s="89">
        <v>342</v>
      </c>
      <c r="B567" s="32">
        <v>5171</v>
      </c>
      <c r="C567" s="51">
        <v>2321</v>
      </c>
      <c r="D567" s="457"/>
      <c r="E567" s="277"/>
      <c r="F567" s="70" t="s">
        <v>673</v>
      </c>
      <c r="G567" s="4"/>
      <c r="H567" s="9"/>
      <c r="I567" s="4"/>
      <c r="J567" s="306"/>
      <c r="K567" s="190"/>
      <c r="L567" s="306"/>
      <c r="M567" s="304">
        <v>1500</v>
      </c>
      <c r="N567" s="173">
        <v>982.949</v>
      </c>
      <c r="O567" s="304">
        <v>0</v>
      </c>
    </row>
    <row r="568" spans="1:15" ht="12.75" customHeight="1">
      <c r="A568" s="89">
        <v>343</v>
      </c>
      <c r="B568" s="32">
        <v>2310</v>
      </c>
      <c r="C568" s="51">
        <v>3639</v>
      </c>
      <c r="D568" s="457"/>
      <c r="E568" s="277"/>
      <c r="F568" s="70" t="s">
        <v>1017</v>
      </c>
      <c r="G568" s="4"/>
      <c r="H568" s="9"/>
      <c r="I568" s="4"/>
      <c r="J568" s="295">
        <v>0</v>
      </c>
      <c r="K568" s="173">
        <v>0</v>
      </c>
      <c r="L568" s="295">
        <v>720</v>
      </c>
      <c r="M568" s="307"/>
      <c r="N568" s="190"/>
      <c r="O568" s="307"/>
    </row>
    <row r="569" spans="1:15" ht="12.75" customHeight="1">
      <c r="A569" s="87">
        <v>343</v>
      </c>
      <c r="B569" s="30">
        <v>5169</v>
      </c>
      <c r="C569" s="30">
        <v>3639</v>
      </c>
      <c r="D569" s="166"/>
      <c r="E569" s="166"/>
      <c r="F569" s="70" t="s">
        <v>1018</v>
      </c>
      <c r="G569" s="4"/>
      <c r="H569" s="9"/>
      <c r="I569" s="4"/>
      <c r="J569" s="306"/>
      <c r="K569" s="190"/>
      <c r="L569" s="306"/>
      <c r="M569" s="304">
        <v>0</v>
      </c>
      <c r="N569" s="173">
        <v>0</v>
      </c>
      <c r="O569" s="304">
        <v>720</v>
      </c>
    </row>
    <row r="570" spans="1:15" ht="12.75" customHeight="1">
      <c r="A570" s="87">
        <v>381</v>
      </c>
      <c r="B570" s="30">
        <v>5169</v>
      </c>
      <c r="C570" s="49">
        <v>2219</v>
      </c>
      <c r="D570" s="454"/>
      <c r="E570" s="166"/>
      <c r="F570" s="70" t="s">
        <v>64</v>
      </c>
      <c r="I570" s="106"/>
      <c r="J570" s="82"/>
      <c r="K570" s="165"/>
      <c r="L570" s="82"/>
      <c r="M570" s="304">
        <v>115</v>
      </c>
      <c r="N570" s="173">
        <v>88.041</v>
      </c>
      <c r="O570" s="304">
        <v>0</v>
      </c>
    </row>
    <row r="571" spans="1:15" ht="12.75" customHeight="1">
      <c r="A571" s="133">
        <v>386</v>
      </c>
      <c r="B571" s="32">
        <v>5169</v>
      </c>
      <c r="C571" s="51">
        <v>3639</v>
      </c>
      <c r="D571" s="457"/>
      <c r="E571" s="277"/>
      <c r="F571" s="401" t="s">
        <v>159</v>
      </c>
      <c r="I571" s="106"/>
      <c r="J571" s="82"/>
      <c r="K571" s="165"/>
      <c r="L571" s="82"/>
      <c r="M571" s="308">
        <v>139</v>
      </c>
      <c r="N571" s="193">
        <v>139.2</v>
      </c>
      <c r="O571" s="308">
        <v>0</v>
      </c>
    </row>
    <row r="572" spans="1:15" ht="3" customHeight="1">
      <c r="A572" s="133"/>
      <c r="B572" s="32"/>
      <c r="C572" s="51"/>
      <c r="D572" s="457"/>
      <c r="E572" s="277"/>
      <c r="F572" s="401"/>
      <c r="I572" s="106"/>
      <c r="J572" s="170"/>
      <c r="K572" s="171"/>
      <c r="L572" s="170"/>
      <c r="M572" s="304"/>
      <c r="N572" s="173"/>
      <c r="O572" s="304"/>
    </row>
    <row r="573" spans="1:15" ht="12.75" customHeight="1">
      <c r="A573" s="133">
        <v>357</v>
      </c>
      <c r="B573" s="32">
        <v>2321</v>
      </c>
      <c r="C573" s="51">
        <v>3322</v>
      </c>
      <c r="D573" s="457"/>
      <c r="E573" s="277"/>
      <c r="F573" s="401" t="s">
        <v>285</v>
      </c>
      <c r="I573" s="106"/>
      <c r="J573" s="625">
        <v>180</v>
      </c>
      <c r="K573" s="194">
        <v>180</v>
      </c>
      <c r="L573" s="315">
        <v>0</v>
      </c>
      <c r="M573" s="307"/>
      <c r="N573" s="190"/>
      <c r="O573" s="307"/>
    </row>
    <row r="574" spans="1:15" ht="12.75" customHeight="1">
      <c r="A574" s="133">
        <v>357</v>
      </c>
      <c r="B574" s="32">
        <v>5171</v>
      </c>
      <c r="C574" s="51">
        <v>3322</v>
      </c>
      <c r="D574" s="457"/>
      <c r="E574" s="277"/>
      <c r="F574" s="80" t="s">
        <v>228</v>
      </c>
      <c r="I574" s="106"/>
      <c r="J574" s="82"/>
      <c r="K574" s="165"/>
      <c r="L574" s="82"/>
      <c r="M574" s="304">
        <v>565</v>
      </c>
      <c r="N574" s="173">
        <f>548.2+16.8</f>
        <v>565</v>
      </c>
      <c r="O574" s="304">
        <v>0</v>
      </c>
    </row>
    <row r="575" spans="1:15" ht="1.5" customHeight="1">
      <c r="A575" s="133"/>
      <c r="B575" s="32"/>
      <c r="C575" s="51"/>
      <c r="D575" s="457"/>
      <c r="E575" s="277"/>
      <c r="F575" s="80"/>
      <c r="I575" s="106"/>
      <c r="J575" s="82"/>
      <c r="K575" s="165"/>
      <c r="L575" s="82"/>
      <c r="M575" s="304"/>
      <c r="N575" s="173"/>
      <c r="O575" s="304"/>
    </row>
    <row r="576" spans="1:15" ht="12.75" customHeight="1">
      <c r="A576" s="133">
        <v>398</v>
      </c>
      <c r="B576" s="32">
        <v>5169</v>
      </c>
      <c r="C576" s="51">
        <v>3113</v>
      </c>
      <c r="D576" s="457" t="s">
        <v>709</v>
      </c>
      <c r="E576" s="277"/>
      <c r="F576" s="401" t="s">
        <v>395</v>
      </c>
      <c r="I576" s="106"/>
      <c r="J576" s="82"/>
      <c r="K576" s="165"/>
      <c r="L576" s="82"/>
      <c r="M576" s="304">
        <v>0</v>
      </c>
      <c r="N576" s="173">
        <v>0.71</v>
      </c>
      <c r="O576" s="304">
        <v>0</v>
      </c>
    </row>
    <row r="577" spans="1:15" ht="12.75" customHeight="1">
      <c r="A577" s="133">
        <v>398</v>
      </c>
      <c r="B577" s="32">
        <v>5169</v>
      </c>
      <c r="C577" s="51">
        <v>3113</v>
      </c>
      <c r="D577" s="457" t="s">
        <v>709</v>
      </c>
      <c r="E577" s="277"/>
      <c r="F577" s="401" t="s">
        <v>81</v>
      </c>
      <c r="I577" s="106"/>
      <c r="J577" s="82"/>
      <c r="K577" s="165"/>
      <c r="L577" s="82"/>
      <c r="M577" s="304">
        <v>0</v>
      </c>
      <c r="N577" s="173">
        <v>0.71</v>
      </c>
      <c r="O577" s="304">
        <v>0</v>
      </c>
    </row>
    <row r="578" spans="1:15" ht="12.75" customHeight="1">
      <c r="A578" s="133">
        <v>398</v>
      </c>
      <c r="B578" s="32">
        <v>5169</v>
      </c>
      <c r="C578" s="51">
        <v>3113</v>
      </c>
      <c r="D578" s="457" t="s">
        <v>45</v>
      </c>
      <c r="E578" s="277"/>
      <c r="F578" s="401" t="s">
        <v>80</v>
      </c>
      <c r="I578" s="106"/>
      <c r="J578" s="82"/>
      <c r="K578" s="165"/>
      <c r="L578" s="82"/>
      <c r="M578" s="304">
        <v>0</v>
      </c>
      <c r="N578" s="173">
        <v>8.078</v>
      </c>
      <c r="O578" s="304">
        <v>0</v>
      </c>
    </row>
    <row r="579" spans="1:15" ht="1.5" customHeight="1">
      <c r="A579" s="133"/>
      <c r="B579" s="32"/>
      <c r="C579" s="51"/>
      <c r="D579" s="457"/>
      <c r="E579" s="277"/>
      <c r="F579" s="80"/>
      <c r="I579" s="106"/>
      <c r="J579" s="82"/>
      <c r="K579" s="165"/>
      <c r="L579" s="82"/>
      <c r="M579" s="304"/>
      <c r="N579" s="806"/>
      <c r="O579" s="304"/>
    </row>
    <row r="580" spans="1:15" ht="13.5" customHeight="1">
      <c r="A580" s="133">
        <v>361</v>
      </c>
      <c r="B580" s="32">
        <v>5166</v>
      </c>
      <c r="C580" s="51">
        <v>5219</v>
      </c>
      <c r="D580" s="457"/>
      <c r="E580" s="277"/>
      <c r="F580" s="80" t="s">
        <v>200</v>
      </c>
      <c r="I580" s="106"/>
      <c r="J580" s="82"/>
      <c r="K580" s="165"/>
      <c r="L580" s="82"/>
      <c r="M580" s="304">
        <v>1338</v>
      </c>
      <c r="N580" s="193">
        <v>1002</v>
      </c>
      <c r="O580" s="308">
        <v>0</v>
      </c>
    </row>
    <row r="581" spans="1:15" ht="2.25" customHeight="1">
      <c r="A581" s="133"/>
      <c r="B581" s="32"/>
      <c r="C581" s="51"/>
      <c r="D581" s="457"/>
      <c r="E581" s="277"/>
      <c r="F581" s="80"/>
      <c r="I581" s="106"/>
      <c r="J581" s="82"/>
      <c r="K581" s="165"/>
      <c r="L581" s="82"/>
      <c r="M581" s="304"/>
      <c r="N581" s="643"/>
      <c r="O581" s="641"/>
    </row>
    <row r="582" spans="1:15" ht="12.75" customHeight="1">
      <c r="A582" s="133">
        <v>401</v>
      </c>
      <c r="B582" s="32">
        <v>5166</v>
      </c>
      <c r="C582" s="51">
        <v>2321</v>
      </c>
      <c r="D582" s="457"/>
      <c r="E582" s="277"/>
      <c r="F582" s="80" t="s">
        <v>1047</v>
      </c>
      <c r="I582" s="106"/>
      <c r="J582" s="82"/>
      <c r="K582" s="165"/>
      <c r="L582" s="82"/>
      <c r="M582" s="304">
        <v>190</v>
      </c>
      <c r="N582" s="173">
        <v>0</v>
      </c>
      <c r="O582" s="304">
        <v>0</v>
      </c>
    </row>
    <row r="583" spans="1:15" ht="13.5" customHeight="1">
      <c r="A583" s="133">
        <v>407</v>
      </c>
      <c r="B583" s="32">
        <v>2212</v>
      </c>
      <c r="C583" s="51">
        <v>6409</v>
      </c>
      <c r="D583" s="457"/>
      <c r="E583" s="277"/>
      <c r="F583" s="80" t="s">
        <v>249</v>
      </c>
      <c r="I583" s="106"/>
      <c r="J583" s="172">
        <v>200</v>
      </c>
      <c r="K583" s="173">
        <v>0</v>
      </c>
      <c r="L583" s="172">
        <v>0</v>
      </c>
      <c r="M583" s="307"/>
      <c r="N583" s="190"/>
      <c r="O583" s="307"/>
    </row>
    <row r="584" spans="1:15" ht="12.75">
      <c r="A584" s="87">
        <v>480</v>
      </c>
      <c r="B584" s="30">
        <v>5171</v>
      </c>
      <c r="C584" s="30">
        <v>3111</v>
      </c>
      <c r="D584" s="166"/>
      <c r="E584" s="166"/>
      <c r="F584" s="70" t="s">
        <v>222</v>
      </c>
      <c r="H584" s="10"/>
      <c r="I584" s="52"/>
      <c r="J584" s="300"/>
      <c r="K584" s="190"/>
      <c r="L584" s="300"/>
      <c r="M584" s="304">
        <v>1221</v>
      </c>
      <c r="N584" s="173">
        <v>1220.192</v>
      </c>
      <c r="O584" s="304">
        <v>0</v>
      </c>
    </row>
    <row r="585" spans="1:15" ht="2.25" customHeight="1">
      <c r="A585" s="87"/>
      <c r="B585" s="30"/>
      <c r="C585" s="30"/>
      <c r="D585" s="166"/>
      <c r="E585" s="166"/>
      <c r="F585" s="70"/>
      <c r="H585" s="10"/>
      <c r="I585" s="52"/>
      <c r="J585" s="300"/>
      <c r="K585" s="190"/>
      <c r="L585" s="300"/>
      <c r="M585" s="304"/>
      <c r="N585" s="806"/>
      <c r="O585" s="304"/>
    </row>
    <row r="586" spans="1:15" ht="12.75" customHeight="1">
      <c r="A586" s="87">
        <v>486</v>
      </c>
      <c r="B586" s="30">
        <v>5171</v>
      </c>
      <c r="C586" s="30">
        <v>3113</v>
      </c>
      <c r="D586" s="166"/>
      <c r="E586" s="166"/>
      <c r="F586" s="147" t="s">
        <v>56</v>
      </c>
      <c r="H586" s="10"/>
      <c r="I586" s="52"/>
      <c r="J586" s="82"/>
      <c r="K586" s="165"/>
      <c r="L586" s="82"/>
      <c r="M586" s="304">
        <v>168</v>
      </c>
      <c r="N586" s="173">
        <v>133.435</v>
      </c>
      <c r="O586" s="304">
        <v>0</v>
      </c>
    </row>
    <row r="587" spans="1:15" ht="12.75" customHeight="1">
      <c r="A587" s="87">
        <v>486</v>
      </c>
      <c r="B587" s="30">
        <v>4116</v>
      </c>
      <c r="C587" s="30"/>
      <c r="D587" s="166"/>
      <c r="E587" s="166">
        <v>34002</v>
      </c>
      <c r="F587" s="189" t="s">
        <v>741</v>
      </c>
      <c r="G587" s="4"/>
      <c r="H587" s="4"/>
      <c r="I587" s="272"/>
      <c r="J587" s="181">
        <v>800</v>
      </c>
      <c r="K587" s="173">
        <v>800</v>
      </c>
      <c r="L587" s="295">
        <v>0</v>
      </c>
      <c r="M587" s="306"/>
      <c r="N587" s="190"/>
      <c r="O587" s="306"/>
    </row>
    <row r="588" spans="1:15" ht="12.75" customHeight="1">
      <c r="A588" s="87">
        <v>486</v>
      </c>
      <c r="B588" s="30">
        <v>5171</v>
      </c>
      <c r="C588" s="30">
        <v>3326</v>
      </c>
      <c r="D588" s="166"/>
      <c r="E588" s="166">
        <v>34002</v>
      </c>
      <c r="F588" s="70" t="s">
        <v>742</v>
      </c>
      <c r="G588" s="4"/>
      <c r="H588" s="4"/>
      <c r="I588" s="272"/>
      <c r="J588" s="200"/>
      <c r="K588" s="165"/>
      <c r="L588" s="584"/>
      <c r="M588" s="296">
        <v>800</v>
      </c>
      <c r="N588" s="193">
        <v>635.885</v>
      </c>
      <c r="O588" s="296">
        <v>0</v>
      </c>
    </row>
    <row r="589" spans="1:15" ht="2.25" customHeight="1">
      <c r="A589" s="87"/>
      <c r="B589" s="30"/>
      <c r="C589" s="30"/>
      <c r="D589" s="166"/>
      <c r="E589" s="166"/>
      <c r="F589" s="70"/>
      <c r="G589" s="4"/>
      <c r="H589" s="4"/>
      <c r="I589" s="272"/>
      <c r="J589" s="200"/>
      <c r="K589" s="165"/>
      <c r="L589" s="584"/>
      <c r="M589" s="295"/>
      <c r="N589" s="173"/>
      <c r="O589" s="296"/>
    </row>
    <row r="590" spans="1:15" ht="12.75">
      <c r="A590" s="26">
        <v>610</v>
      </c>
      <c r="B590" s="30">
        <v>5169</v>
      </c>
      <c r="C590" s="30">
        <v>3631</v>
      </c>
      <c r="D590" s="166"/>
      <c r="E590" s="166"/>
      <c r="F590" s="11" t="s">
        <v>826</v>
      </c>
      <c r="G590" s="4"/>
      <c r="H590" s="9"/>
      <c r="I590" s="50"/>
      <c r="J590" s="382"/>
      <c r="K590" s="190"/>
      <c r="L590" s="306"/>
      <c r="M590" s="303">
        <v>70</v>
      </c>
      <c r="N590" s="199">
        <v>27.919</v>
      </c>
      <c r="O590" s="303">
        <v>70</v>
      </c>
    </row>
    <row r="591" spans="1:15" ht="12.75">
      <c r="A591" s="26">
        <v>610</v>
      </c>
      <c r="B591" s="30">
        <v>5171</v>
      </c>
      <c r="C591" s="30">
        <v>3631</v>
      </c>
      <c r="D591" s="166"/>
      <c r="E591" s="166"/>
      <c r="F591" s="11" t="s">
        <v>1063</v>
      </c>
      <c r="G591" s="4"/>
      <c r="H591" s="9"/>
      <c r="I591" s="50"/>
      <c r="J591" s="382"/>
      <c r="K591" s="190"/>
      <c r="L591" s="306"/>
      <c r="M591" s="303">
        <v>2300</v>
      </c>
      <c r="N591" s="199">
        <v>2129.224</v>
      </c>
      <c r="O591" s="303">
        <v>2300</v>
      </c>
    </row>
    <row r="592" spans="1:15" ht="12.75" customHeight="1">
      <c r="A592" s="87">
        <v>610</v>
      </c>
      <c r="B592" s="30"/>
      <c r="C592" s="30"/>
      <c r="D592" s="166"/>
      <c r="E592" s="166"/>
      <c r="F592" s="70" t="s">
        <v>63</v>
      </c>
      <c r="G592" s="4"/>
      <c r="H592" s="9"/>
      <c r="I592" s="50"/>
      <c r="J592" s="306"/>
      <c r="K592" s="190"/>
      <c r="L592" s="306"/>
      <c r="M592" s="304">
        <f>SUM(M590:M591)</f>
        <v>2370</v>
      </c>
      <c r="N592" s="193">
        <f>SUM(N590:N591)</f>
        <v>2157.143</v>
      </c>
      <c r="O592" s="304">
        <f>SUM(O590:O591)</f>
        <v>2370</v>
      </c>
    </row>
    <row r="593" spans="1:15" ht="3" customHeight="1">
      <c r="A593" s="87"/>
      <c r="B593" s="30"/>
      <c r="C593" s="30"/>
      <c r="D593" s="166"/>
      <c r="E593" s="166"/>
      <c r="F593" s="148"/>
      <c r="G593" s="4"/>
      <c r="H593" s="9"/>
      <c r="I593" s="50"/>
      <c r="J593" s="306"/>
      <c r="K593" s="190"/>
      <c r="L593" s="306"/>
      <c r="M593" s="304"/>
      <c r="N593" s="173"/>
      <c r="O593" s="304"/>
    </row>
    <row r="594" spans="1:15" ht="12.75">
      <c r="A594" s="27">
        <v>614</v>
      </c>
      <c r="B594" s="26">
        <v>5171</v>
      </c>
      <c r="C594" s="26">
        <v>2212</v>
      </c>
      <c r="D594" s="166"/>
      <c r="E594" s="166"/>
      <c r="F594" s="243" t="s">
        <v>797</v>
      </c>
      <c r="H594" s="9"/>
      <c r="I594" s="52"/>
      <c r="J594" s="82"/>
      <c r="K594" s="165"/>
      <c r="L594" s="82"/>
      <c r="M594" s="303">
        <v>4450</v>
      </c>
      <c r="N594" s="171">
        <v>4365.924</v>
      </c>
      <c r="O594" s="303">
        <v>4450</v>
      </c>
    </row>
    <row r="595" spans="1:15" ht="12.75">
      <c r="A595" s="127">
        <v>614</v>
      </c>
      <c r="B595" s="127">
        <v>5169</v>
      </c>
      <c r="C595" s="127">
        <v>2212</v>
      </c>
      <c r="D595" s="277"/>
      <c r="E595" s="277"/>
      <c r="F595" s="55" t="s">
        <v>401</v>
      </c>
      <c r="H595" s="9"/>
      <c r="I595" s="50"/>
      <c r="J595" s="82"/>
      <c r="K595" s="165"/>
      <c r="L595" s="82"/>
      <c r="M595" s="303">
        <v>200</v>
      </c>
      <c r="N595" s="199">
        <v>215.4</v>
      </c>
      <c r="O595" s="303">
        <v>200</v>
      </c>
    </row>
    <row r="596" spans="1:15" ht="12.75">
      <c r="A596" s="133">
        <v>614</v>
      </c>
      <c r="B596" s="32"/>
      <c r="C596" s="32"/>
      <c r="D596" s="277"/>
      <c r="E596" s="277"/>
      <c r="F596" s="378" t="s">
        <v>675</v>
      </c>
      <c r="H596" s="9"/>
      <c r="I596" s="50"/>
      <c r="J596" s="82"/>
      <c r="K596" s="165"/>
      <c r="L596" s="82"/>
      <c r="M596" s="295">
        <f>SUM(M594:M595)</f>
        <v>4650</v>
      </c>
      <c r="N596" s="173">
        <f>SUM(N594:N595)</f>
        <v>4581.324</v>
      </c>
      <c r="O596" s="304">
        <f>SUM(O594:O595)</f>
        <v>4650</v>
      </c>
    </row>
    <row r="597" spans="1:15" ht="2.25" customHeight="1">
      <c r="A597" s="133"/>
      <c r="B597" s="32"/>
      <c r="C597" s="32"/>
      <c r="D597" s="277"/>
      <c r="E597" s="277"/>
      <c r="F597" s="378"/>
      <c r="H597" s="9"/>
      <c r="I597" s="50"/>
      <c r="J597" s="82"/>
      <c r="K597" s="165"/>
      <c r="L597" s="82"/>
      <c r="M597" s="586"/>
      <c r="N597" s="173"/>
      <c r="O597" s="304"/>
    </row>
    <row r="598" spans="1:17" ht="12.75">
      <c r="A598" s="133">
        <v>802</v>
      </c>
      <c r="B598" s="32">
        <v>5169</v>
      </c>
      <c r="C598" s="32">
        <v>3744</v>
      </c>
      <c r="D598" s="277"/>
      <c r="E598" s="277"/>
      <c r="F598" s="378" t="s">
        <v>311</v>
      </c>
      <c r="H598" s="9"/>
      <c r="I598" s="50"/>
      <c r="J598" s="82"/>
      <c r="K598" s="165"/>
      <c r="L598" s="82"/>
      <c r="M598" s="304">
        <v>18</v>
      </c>
      <c r="N598" s="173">
        <v>0</v>
      </c>
      <c r="O598" s="304">
        <v>18</v>
      </c>
      <c r="Q598" s="159"/>
    </row>
    <row r="599" spans="1:17" ht="12.75">
      <c r="A599" s="133">
        <v>802</v>
      </c>
      <c r="B599" s="32">
        <v>4113</v>
      </c>
      <c r="C599" s="32"/>
      <c r="D599" s="277" t="s">
        <v>351</v>
      </c>
      <c r="E599" s="277">
        <v>90001</v>
      </c>
      <c r="F599" s="378" t="s">
        <v>360</v>
      </c>
      <c r="H599" s="9"/>
      <c r="I599" s="50"/>
      <c r="J599" s="172">
        <v>0</v>
      </c>
      <c r="K599" s="173">
        <v>0.167</v>
      </c>
      <c r="L599" s="172">
        <v>0</v>
      </c>
      <c r="M599" s="307"/>
      <c r="N599" s="190"/>
      <c r="O599" s="307"/>
      <c r="Q599" s="159"/>
    </row>
    <row r="600" spans="1:17" ht="12.75">
      <c r="A600" s="133">
        <v>802</v>
      </c>
      <c r="B600" s="32">
        <v>4116</v>
      </c>
      <c r="C600" s="32"/>
      <c r="D600" s="277" t="s">
        <v>350</v>
      </c>
      <c r="E600" s="277">
        <v>15319</v>
      </c>
      <c r="F600" s="378" t="s">
        <v>359</v>
      </c>
      <c r="H600" s="9"/>
      <c r="I600" s="50"/>
      <c r="J600" s="172">
        <v>0</v>
      </c>
      <c r="K600" s="173">
        <v>2.847</v>
      </c>
      <c r="L600" s="172">
        <v>0</v>
      </c>
      <c r="M600" s="307"/>
      <c r="N600" s="190"/>
      <c r="O600" s="307"/>
      <c r="Q600" s="159"/>
    </row>
    <row r="601" spans="1:17" ht="2.25" customHeight="1">
      <c r="A601" s="133"/>
      <c r="B601" s="32"/>
      <c r="C601" s="32"/>
      <c r="D601" s="277"/>
      <c r="E601" s="277"/>
      <c r="F601" s="378"/>
      <c r="H601" s="9"/>
      <c r="I601" s="50"/>
      <c r="J601" s="172"/>
      <c r="K601" s="173"/>
      <c r="L601" s="172"/>
      <c r="M601" s="307"/>
      <c r="N601" s="190"/>
      <c r="O601" s="307"/>
      <c r="Q601" s="159"/>
    </row>
    <row r="602" spans="1:17" ht="12.75">
      <c r="A602" s="127">
        <v>913</v>
      </c>
      <c r="B602" s="32">
        <v>4116</v>
      </c>
      <c r="C602" s="32"/>
      <c r="D602" s="277"/>
      <c r="E602" s="277">
        <v>17026</v>
      </c>
      <c r="F602" s="55" t="s">
        <v>269</v>
      </c>
      <c r="H602" s="9"/>
      <c r="I602" s="50"/>
      <c r="J602" s="170">
        <v>3690</v>
      </c>
      <c r="K602" s="171">
        <v>0</v>
      </c>
      <c r="L602" s="294">
        <v>0</v>
      </c>
      <c r="M602" s="307"/>
      <c r="N602" s="190"/>
      <c r="O602" s="307"/>
      <c r="Q602" s="159"/>
    </row>
    <row r="603" spans="1:17" ht="12.75">
      <c r="A603" s="127">
        <v>913</v>
      </c>
      <c r="B603" s="32">
        <v>5169</v>
      </c>
      <c r="C603" s="32">
        <v>3639</v>
      </c>
      <c r="D603" s="277"/>
      <c r="E603" s="277">
        <v>17026</v>
      </c>
      <c r="F603" s="55" t="s">
        <v>851</v>
      </c>
      <c r="H603" s="9"/>
      <c r="I603" s="50"/>
      <c r="J603" s="209"/>
      <c r="K603" s="190"/>
      <c r="L603" s="209"/>
      <c r="M603" s="303">
        <v>3690</v>
      </c>
      <c r="N603" s="171">
        <v>0</v>
      </c>
      <c r="O603" s="303">
        <v>0</v>
      </c>
      <c r="Q603" s="159"/>
    </row>
    <row r="604" spans="1:17" ht="12.75">
      <c r="A604" s="127">
        <v>913</v>
      </c>
      <c r="B604" s="32">
        <v>5169</v>
      </c>
      <c r="C604" s="32">
        <v>3639</v>
      </c>
      <c r="D604" s="277"/>
      <c r="E604" s="277"/>
      <c r="F604" s="55" t="s">
        <v>852</v>
      </c>
      <c r="H604" s="9"/>
      <c r="I604" s="50"/>
      <c r="J604" s="209"/>
      <c r="K604" s="190"/>
      <c r="L604" s="209"/>
      <c r="M604" s="303">
        <v>1230</v>
      </c>
      <c r="N604" s="171">
        <v>0</v>
      </c>
      <c r="O604" s="303">
        <v>0</v>
      </c>
      <c r="Q604" s="159"/>
    </row>
    <row r="605" spans="1:17" ht="12.75">
      <c r="A605" s="127">
        <v>913</v>
      </c>
      <c r="B605" s="32">
        <v>5169</v>
      </c>
      <c r="C605" s="32">
        <v>3639</v>
      </c>
      <c r="D605" s="277"/>
      <c r="E605" s="277"/>
      <c r="F605" s="329" t="s">
        <v>853</v>
      </c>
      <c r="H605" s="9"/>
      <c r="I605" s="50"/>
      <c r="J605" s="209"/>
      <c r="K605" s="190"/>
      <c r="L605" s="209"/>
      <c r="M605" s="303">
        <v>71</v>
      </c>
      <c r="N605" s="171">
        <v>32.4</v>
      </c>
      <c r="O605" s="303">
        <v>0</v>
      </c>
      <c r="Q605" s="159"/>
    </row>
    <row r="606" spans="1:17" ht="12.75">
      <c r="A606" s="133">
        <v>913</v>
      </c>
      <c r="B606" s="32"/>
      <c r="C606" s="32"/>
      <c r="D606" s="277"/>
      <c r="E606" s="277"/>
      <c r="F606" s="378" t="s">
        <v>854</v>
      </c>
      <c r="H606" s="9"/>
      <c r="I606" s="50"/>
      <c r="J606" s="172">
        <f>SUM(J602:J605)</f>
        <v>3690</v>
      </c>
      <c r="K606" s="173">
        <f>SUM(K602:K605)</f>
        <v>0</v>
      </c>
      <c r="L606" s="295">
        <f>SUM(L602:L605)</f>
        <v>0</v>
      </c>
      <c r="M606" s="304">
        <f>SUM(M603:M605)</f>
        <v>4991</v>
      </c>
      <c r="N606" s="173">
        <f>SUM(N603:N605)</f>
        <v>32.4</v>
      </c>
      <c r="O606" s="304">
        <f>SUM(O603:O605)</f>
        <v>0</v>
      </c>
      <c r="Q606" s="159"/>
    </row>
    <row r="607" spans="1:17" ht="3" customHeight="1">
      <c r="A607" s="133"/>
      <c r="B607" s="32"/>
      <c r="C607" s="32"/>
      <c r="D607" s="277"/>
      <c r="E607" s="277"/>
      <c r="F607" s="378"/>
      <c r="H607" s="9"/>
      <c r="I607" s="50"/>
      <c r="J607" s="170"/>
      <c r="K607" s="171"/>
      <c r="L607" s="170"/>
      <c r="M607" s="304"/>
      <c r="N607" s="173"/>
      <c r="O607" s="304"/>
      <c r="Q607" s="159"/>
    </row>
    <row r="608" spans="1:17" ht="12.75">
      <c r="A608" s="133">
        <v>918</v>
      </c>
      <c r="B608" s="32">
        <v>5169</v>
      </c>
      <c r="C608" s="32">
        <v>2212</v>
      </c>
      <c r="D608" s="277" t="s">
        <v>45</v>
      </c>
      <c r="E608" s="277"/>
      <c r="F608" s="378" t="s">
        <v>392</v>
      </c>
      <c r="H608" s="9"/>
      <c r="I608" s="50"/>
      <c r="J608" s="82"/>
      <c r="K608" s="165"/>
      <c r="L608" s="82"/>
      <c r="M608" s="304">
        <v>0</v>
      </c>
      <c r="N608" s="173">
        <v>42.416</v>
      </c>
      <c r="O608" s="304">
        <v>0</v>
      </c>
      <c r="Q608" s="159"/>
    </row>
    <row r="609" spans="1:17" ht="12.75">
      <c r="A609" s="133">
        <v>918</v>
      </c>
      <c r="B609" s="32">
        <v>5169</v>
      </c>
      <c r="C609" s="32">
        <v>2212</v>
      </c>
      <c r="D609" s="277" t="s">
        <v>709</v>
      </c>
      <c r="E609" s="277"/>
      <c r="F609" s="378" t="s">
        <v>69</v>
      </c>
      <c r="H609" s="9"/>
      <c r="I609" s="50"/>
      <c r="J609" s="82"/>
      <c r="K609" s="165"/>
      <c r="L609" s="82"/>
      <c r="M609" s="304">
        <v>0</v>
      </c>
      <c r="N609" s="173">
        <v>7.583</v>
      </c>
      <c r="O609" s="304">
        <v>0</v>
      </c>
      <c r="Q609" s="159"/>
    </row>
    <row r="610" spans="1:17" ht="12.75">
      <c r="A610" s="133">
        <v>918</v>
      </c>
      <c r="B610" s="32">
        <v>5169</v>
      </c>
      <c r="C610" s="32">
        <v>2212</v>
      </c>
      <c r="D610" s="277"/>
      <c r="E610" s="277"/>
      <c r="F610" s="378" t="s">
        <v>933</v>
      </c>
      <c r="H610" s="9"/>
      <c r="I610" s="50"/>
      <c r="J610" s="82"/>
      <c r="K610" s="165"/>
      <c r="L610" s="82"/>
      <c r="M610" s="304">
        <v>50</v>
      </c>
      <c r="N610" s="173">
        <v>0</v>
      </c>
      <c r="O610" s="304">
        <v>0</v>
      </c>
      <c r="Q610" s="159"/>
    </row>
    <row r="611" spans="1:17" ht="2.25" customHeight="1">
      <c r="A611" s="87"/>
      <c r="B611" s="30"/>
      <c r="C611" s="30"/>
      <c r="D611" s="166"/>
      <c r="E611" s="166"/>
      <c r="F611" s="151"/>
      <c r="H611" s="9"/>
      <c r="I611" s="50"/>
      <c r="J611" s="170"/>
      <c r="K611" s="171"/>
      <c r="L611" s="170"/>
      <c r="M611" s="304"/>
      <c r="N611" s="173"/>
      <c r="O611" s="304"/>
      <c r="Q611" s="159"/>
    </row>
    <row r="612" spans="1:17" ht="12.75">
      <c r="A612" s="87">
        <v>945</v>
      </c>
      <c r="B612" s="30">
        <v>4122</v>
      </c>
      <c r="C612" s="30"/>
      <c r="D612" s="166"/>
      <c r="E612" s="166">
        <v>353</v>
      </c>
      <c r="F612" s="151" t="s">
        <v>732</v>
      </c>
      <c r="H612" s="9"/>
      <c r="I612" s="50"/>
      <c r="J612" s="625">
        <v>60</v>
      </c>
      <c r="K612" s="194">
        <v>42</v>
      </c>
      <c r="L612" s="315">
        <v>0</v>
      </c>
      <c r="M612" s="307"/>
      <c r="N612" s="190"/>
      <c r="O612" s="307"/>
      <c r="Q612" s="159"/>
    </row>
    <row r="613" spans="1:17" ht="12.75">
      <c r="A613" s="87">
        <v>945</v>
      </c>
      <c r="B613" s="30">
        <v>5137</v>
      </c>
      <c r="C613" s="30">
        <v>3111</v>
      </c>
      <c r="D613" s="166"/>
      <c r="E613" s="166">
        <v>353</v>
      </c>
      <c r="F613" s="101" t="s">
        <v>733</v>
      </c>
      <c r="H613" s="9"/>
      <c r="I613" s="50"/>
      <c r="J613" s="82"/>
      <c r="K613" s="165"/>
      <c r="L613" s="82"/>
      <c r="M613" s="304">
        <v>60</v>
      </c>
      <c r="N613" s="173">
        <v>60</v>
      </c>
      <c r="O613" s="304">
        <v>0</v>
      </c>
      <c r="Q613" s="159"/>
    </row>
    <row r="614" spans="1:17" ht="12.75">
      <c r="A614" s="87">
        <v>945</v>
      </c>
      <c r="B614" s="30">
        <v>5137</v>
      </c>
      <c r="C614" s="30">
        <v>3111</v>
      </c>
      <c r="D614" s="166"/>
      <c r="E614" s="166"/>
      <c r="F614" s="101" t="s">
        <v>734</v>
      </c>
      <c r="H614" s="9"/>
      <c r="I614" s="50"/>
      <c r="J614" s="82"/>
      <c r="K614" s="165"/>
      <c r="L614" s="82"/>
      <c r="M614" s="308">
        <v>72</v>
      </c>
      <c r="N614" s="193">
        <v>71.627</v>
      </c>
      <c r="O614" s="308">
        <v>0</v>
      </c>
      <c r="Q614" s="159"/>
    </row>
    <row r="615" spans="1:17" ht="2.25" customHeight="1">
      <c r="A615" s="87"/>
      <c r="B615" s="30"/>
      <c r="C615" s="30"/>
      <c r="D615" s="166"/>
      <c r="E615" s="166"/>
      <c r="F615" s="70"/>
      <c r="G615" s="4"/>
      <c r="H615" s="4"/>
      <c r="I615" s="626"/>
      <c r="J615" s="181"/>
      <c r="K615" s="171"/>
      <c r="L615" s="627"/>
      <c r="M615" s="295"/>
      <c r="N615" s="173"/>
      <c r="O615" s="295"/>
      <c r="Q615" s="159"/>
    </row>
    <row r="616" spans="1:17" ht="12.75">
      <c r="A616" s="87">
        <v>952</v>
      </c>
      <c r="B616" s="30">
        <v>4122</v>
      </c>
      <c r="C616" s="30"/>
      <c r="D616" s="166"/>
      <c r="E616" s="166">
        <v>381</v>
      </c>
      <c r="F616" s="147" t="s">
        <v>735</v>
      </c>
      <c r="G616" s="4"/>
      <c r="H616" s="4"/>
      <c r="I616" s="628">
        <v>83</v>
      </c>
      <c r="J616" s="625">
        <v>83</v>
      </c>
      <c r="K616" s="194">
        <v>58.157</v>
      </c>
      <c r="L616" s="663">
        <v>0</v>
      </c>
      <c r="M616" s="306"/>
      <c r="N616" s="190"/>
      <c r="O616" s="306"/>
      <c r="Q616" s="159"/>
    </row>
    <row r="617" spans="1:17" ht="12.75">
      <c r="A617" s="87">
        <v>952</v>
      </c>
      <c r="B617" s="30">
        <v>5171</v>
      </c>
      <c r="C617" s="30">
        <v>3631</v>
      </c>
      <c r="D617" s="166"/>
      <c r="E617" s="166">
        <v>381</v>
      </c>
      <c r="F617" s="70" t="s">
        <v>737</v>
      </c>
      <c r="G617" s="4"/>
      <c r="H617" s="4"/>
      <c r="I617" s="272"/>
      <c r="J617" s="200"/>
      <c r="K617" s="165"/>
      <c r="L617" s="584"/>
      <c r="M617" s="295">
        <v>83</v>
      </c>
      <c r="N617" s="173">
        <v>0</v>
      </c>
      <c r="O617" s="295">
        <v>0</v>
      </c>
      <c r="Q617" s="159"/>
    </row>
    <row r="618" spans="1:17" ht="12.75">
      <c r="A618" s="133">
        <v>952</v>
      </c>
      <c r="B618" s="32">
        <v>5171</v>
      </c>
      <c r="C618" s="32">
        <v>3631</v>
      </c>
      <c r="D618" s="277"/>
      <c r="E618" s="277"/>
      <c r="F618" s="80" t="s">
        <v>736</v>
      </c>
      <c r="G618" s="4"/>
      <c r="H618" s="4"/>
      <c r="I618" s="272"/>
      <c r="J618" s="200"/>
      <c r="K618" s="165"/>
      <c r="L618" s="584"/>
      <c r="M618" s="296">
        <v>122</v>
      </c>
      <c r="N618" s="193">
        <v>0</v>
      </c>
      <c r="O618" s="296">
        <v>0</v>
      </c>
      <c r="Q618" s="159"/>
    </row>
    <row r="619" spans="1:17" ht="2.25" customHeight="1">
      <c r="A619" s="133"/>
      <c r="B619" s="32"/>
      <c r="C619" s="32"/>
      <c r="D619" s="277"/>
      <c r="E619" s="277"/>
      <c r="F619" s="80"/>
      <c r="G619" s="4"/>
      <c r="H619" s="4"/>
      <c r="I619" s="272"/>
      <c r="J619" s="652"/>
      <c r="K619" s="199"/>
      <c r="L619" s="653"/>
      <c r="M619" s="295"/>
      <c r="N619" s="173"/>
      <c r="O619" s="295"/>
      <c r="Q619" s="159"/>
    </row>
    <row r="620" spans="1:17" ht="12.75">
      <c r="A620" s="87">
        <v>954</v>
      </c>
      <c r="B620" s="30">
        <v>2321</v>
      </c>
      <c r="C620" s="30">
        <v>3322</v>
      </c>
      <c r="D620" s="166"/>
      <c r="E620" s="166"/>
      <c r="F620" s="147" t="s">
        <v>278</v>
      </c>
      <c r="G620" s="11"/>
      <c r="H620" s="11"/>
      <c r="I620" s="626"/>
      <c r="J620" s="181">
        <v>50</v>
      </c>
      <c r="K620" s="194">
        <v>50</v>
      </c>
      <c r="L620" s="647">
        <v>0</v>
      </c>
      <c r="M620" s="306"/>
      <c r="N620" s="190"/>
      <c r="O620" s="306"/>
      <c r="Q620" s="159"/>
    </row>
    <row r="621" spans="1:17" ht="12.75">
      <c r="A621" s="251">
        <v>954</v>
      </c>
      <c r="B621" s="252">
        <v>5171</v>
      </c>
      <c r="C621" s="252">
        <v>3322</v>
      </c>
      <c r="D621" s="449"/>
      <c r="E621" s="449"/>
      <c r="F621" s="253" t="s">
        <v>282</v>
      </c>
      <c r="G621" s="4"/>
      <c r="H621" s="4"/>
      <c r="I621" s="272"/>
      <c r="J621" s="200"/>
      <c r="K621" s="165"/>
      <c r="L621" s="584"/>
      <c r="M621" s="295">
        <v>153</v>
      </c>
      <c r="N621" s="173">
        <v>153.144</v>
      </c>
      <c r="O621" s="295">
        <v>0</v>
      </c>
      <c r="Q621" s="159"/>
    </row>
    <row r="622" spans="1:17" ht="2.25" customHeight="1">
      <c r="A622" s="133"/>
      <c r="B622" s="32"/>
      <c r="C622" s="32"/>
      <c r="D622" s="277"/>
      <c r="E622" s="277"/>
      <c r="F622" s="80"/>
      <c r="G622" s="4"/>
      <c r="H622" s="4"/>
      <c r="I622" s="272"/>
      <c r="J622" s="181"/>
      <c r="K622" s="171"/>
      <c r="L622" s="627"/>
      <c r="M622" s="295"/>
      <c r="N622" s="173"/>
      <c r="O622" s="295"/>
      <c r="Q622" s="159"/>
    </row>
    <row r="623" spans="1:17" ht="12.75" customHeight="1">
      <c r="A623" s="87">
        <v>955</v>
      </c>
      <c r="B623" s="30">
        <v>4122</v>
      </c>
      <c r="C623" s="30"/>
      <c r="D623" s="166"/>
      <c r="E623" s="166">
        <v>312</v>
      </c>
      <c r="F623" s="148" t="s">
        <v>232</v>
      </c>
      <c r="G623" s="11"/>
      <c r="H623" s="11"/>
      <c r="I623" s="626"/>
      <c r="J623" s="181">
        <v>150</v>
      </c>
      <c r="K623" s="173">
        <v>150</v>
      </c>
      <c r="L623" s="647">
        <v>0</v>
      </c>
      <c r="M623" s="306"/>
      <c r="N623" s="190"/>
      <c r="O623" s="306"/>
      <c r="Q623" s="159"/>
    </row>
    <row r="624" spans="1:17" ht="13.5" customHeight="1">
      <c r="A624" s="87">
        <v>955</v>
      </c>
      <c r="B624" s="30">
        <v>5171</v>
      </c>
      <c r="C624" s="30">
        <v>3326</v>
      </c>
      <c r="D624" s="166"/>
      <c r="E624" s="166">
        <v>312</v>
      </c>
      <c r="F624" s="80" t="s">
        <v>234</v>
      </c>
      <c r="G624" s="18"/>
      <c r="H624" s="18"/>
      <c r="I624" s="644"/>
      <c r="J624" s="200"/>
      <c r="K624" s="165"/>
      <c r="L624" s="584"/>
      <c r="M624" s="295">
        <v>150</v>
      </c>
      <c r="N624" s="173">
        <v>150</v>
      </c>
      <c r="O624" s="295">
        <v>0</v>
      </c>
      <c r="Q624" s="159"/>
    </row>
    <row r="625" spans="1:17" ht="13.5" customHeight="1">
      <c r="A625" s="87">
        <v>955</v>
      </c>
      <c r="B625" s="30">
        <v>5171</v>
      </c>
      <c r="C625" s="30">
        <v>3326</v>
      </c>
      <c r="D625" s="166"/>
      <c r="E625" s="166"/>
      <c r="F625" s="80" t="s">
        <v>233</v>
      </c>
      <c r="G625" s="18"/>
      <c r="H625" s="18"/>
      <c r="I625" s="644"/>
      <c r="J625" s="200"/>
      <c r="K625" s="165"/>
      <c r="L625" s="584"/>
      <c r="M625" s="296">
        <v>304</v>
      </c>
      <c r="N625" s="193">
        <v>303.689</v>
      </c>
      <c r="O625" s="296">
        <v>0</v>
      </c>
      <c r="Q625" s="159"/>
    </row>
    <row r="626" spans="1:17" ht="3" customHeight="1">
      <c r="A626" s="87"/>
      <c r="B626" s="30"/>
      <c r="C626" s="30"/>
      <c r="D626" s="166"/>
      <c r="E626" s="166"/>
      <c r="F626" s="80"/>
      <c r="G626" s="18"/>
      <c r="H626" s="18"/>
      <c r="I626" s="644"/>
      <c r="J626" s="181"/>
      <c r="K626" s="171"/>
      <c r="L626" s="627"/>
      <c r="M626" s="295"/>
      <c r="N626" s="173"/>
      <c r="O626" s="295"/>
      <c r="Q626" s="159"/>
    </row>
    <row r="627" spans="1:17" ht="13.5" customHeight="1">
      <c r="A627" s="87">
        <v>958</v>
      </c>
      <c r="B627" s="30">
        <v>4122</v>
      </c>
      <c r="C627" s="30"/>
      <c r="D627" s="166"/>
      <c r="E627" s="166">
        <v>310</v>
      </c>
      <c r="F627" s="147" t="s">
        <v>207</v>
      </c>
      <c r="G627" s="11"/>
      <c r="H627" s="11"/>
      <c r="I627" s="626"/>
      <c r="J627" s="181">
        <v>200</v>
      </c>
      <c r="K627" s="173">
        <v>140</v>
      </c>
      <c r="L627" s="647">
        <v>0</v>
      </c>
      <c r="M627" s="306"/>
      <c r="N627" s="190"/>
      <c r="O627" s="306"/>
      <c r="Q627" s="159"/>
    </row>
    <row r="628" spans="1:17" ht="13.5" customHeight="1">
      <c r="A628" s="133">
        <v>958</v>
      </c>
      <c r="B628" s="32">
        <v>5171</v>
      </c>
      <c r="C628" s="32">
        <v>3322</v>
      </c>
      <c r="D628" s="277"/>
      <c r="E628" s="277">
        <v>310</v>
      </c>
      <c r="F628" s="197" t="s">
        <v>891</v>
      </c>
      <c r="G628" s="212"/>
      <c r="H628" s="212"/>
      <c r="I628" s="685"/>
      <c r="J628" s="200"/>
      <c r="K628" s="190"/>
      <c r="L628" s="649"/>
      <c r="M628" s="295">
        <v>200</v>
      </c>
      <c r="N628" s="173">
        <v>0</v>
      </c>
      <c r="O628" s="295">
        <v>0</v>
      </c>
      <c r="Q628" s="159"/>
    </row>
    <row r="629" spans="1:17" ht="13.5" customHeight="1">
      <c r="A629" s="133">
        <v>958</v>
      </c>
      <c r="B629" s="32">
        <v>5171</v>
      </c>
      <c r="C629" s="32">
        <v>3322</v>
      </c>
      <c r="D629" s="277"/>
      <c r="E629" s="277"/>
      <c r="F629" s="197" t="s">
        <v>892</v>
      </c>
      <c r="G629" s="212"/>
      <c r="H629" s="212"/>
      <c r="I629" s="685"/>
      <c r="J629" s="200"/>
      <c r="K629" s="190"/>
      <c r="L629" s="649"/>
      <c r="M629" s="296">
        <v>282</v>
      </c>
      <c r="N629" s="193">
        <v>0</v>
      </c>
      <c r="O629" s="296">
        <v>75</v>
      </c>
      <c r="Q629" s="159"/>
    </row>
    <row r="630" spans="1:17" ht="3" customHeight="1">
      <c r="A630" s="133"/>
      <c r="B630" s="32"/>
      <c r="C630" s="32"/>
      <c r="D630" s="277"/>
      <c r="E630" s="277"/>
      <c r="F630" s="197"/>
      <c r="G630" s="212"/>
      <c r="H630" s="212"/>
      <c r="I630" s="685"/>
      <c r="J630" s="200"/>
      <c r="K630" s="190"/>
      <c r="L630" s="649"/>
      <c r="M630" s="296"/>
      <c r="N630" s="193"/>
      <c r="O630" s="296"/>
      <c r="Q630" s="159"/>
    </row>
    <row r="631" spans="1:17" ht="13.5" customHeight="1">
      <c r="A631" s="87">
        <v>487</v>
      </c>
      <c r="B631" s="30">
        <v>5171</v>
      </c>
      <c r="C631" s="30">
        <v>3113</v>
      </c>
      <c r="D631" s="166"/>
      <c r="E631" s="166"/>
      <c r="F631" s="147" t="s">
        <v>262</v>
      </c>
      <c r="G631" s="212"/>
      <c r="H631" s="212"/>
      <c r="I631" s="685"/>
      <c r="J631" s="200"/>
      <c r="K631" s="190"/>
      <c r="L631" s="649"/>
      <c r="M631" s="295">
        <v>0</v>
      </c>
      <c r="N631" s="173">
        <v>0</v>
      </c>
      <c r="O631" s="295">
        <v>400</v>
      </c>
      <c r="Q631" s="159"/>
    </row>
    <row r="632" spans="1:17" ht="13.5" customHeight="1" thickBot="1">
      <c r="A632" s="87">
        <v>480</v>
      </c>
      <c r="B632" s="30">
        <v>5171</v>
      </c>
      <c r="C632" s="30">
        <v>3111</v>
      </c>
      <c r="D632" s="166"/>
      <c r="E632" s="166"/>
      <c r="F632" s="783" t="s">
        <v>568</v>
      </c>
      <c r="G632" s="212"/>
      <c r="H632" s="212"/>
      <c r="I632" s="685"/>
      <c r="J632" s="200"/>
      <c r="K632" s="190"/>
      <c r="L632" s="649"/>
      <c r="M632" s="295">
        <v>0</v>
      </c>
      <c r="N632" s="173">
        <v>0</v>
      </c>
      <c r="O632" s="295">
        <v>480</v>
      </c>
      <c r="Q632" s="159"/>
    </row>
    <row r="633" spans="1:15" ht="13.5" thickBot="1">
      <c r="A633" s="5"/>
      <c r="B633" s="5"/>
      <c r="C633" s="5"/>
      <c r="D633" s="326"/>
      <c r="E633" s="326"/>
      <c r="F633" s="24" t="s">
        <v>186</v>
      </c>
      <c r="G633" s="216"/>
      <c r="H633" s="38"/>
      <c r="I633" s="53" t="e">
        <f>SUM(#REF!)</f>
        <v>#REF!</v>
      </c>
      <c r="J633" s="498">
        <f>SUM(J599+J600+J612+J616+J587+J573+J627+J623+J620+J606+J583)</f>
        <v>5413</v>
      </c>
      <c r="K633" s="497">
        <f>SUM(K599+K600+K612+K616+K587+K573+K627+K623+K620+K606)</f>
        <v>1423.171</v>
      </c>
      <c r="L633" s="496">
        <f>SUM(L568)</f>
        <v>720</v>
      </c>
      <c r="M633" s="499">
        <f>SUM(M618+M617+M614+M613+M608+M598+M596+M592+M588+M586+M584+M580+M574+M571+M570+M567+M566+M565+M564+M562+M560+M557+M624+M625+M621+M606+M576+M578+M582+M609+M610+M629+M628)</f>
        <v>25583</v>
      </c>
      <c r="N633" s="497">
        <f>SUM(N598+N596+N592+N586+N570+N567+N566+N565+N564+N562+N557+N584+N574+N608+N580+N571+N614+N613+N617+N618+N588+N624+N625+N621+N606+N576+N578+N560+N577+N582+N629+N609+N610+N629+N628)</f>
        <v>16209.89</v>
      </c>
      <c r="O633" s="499">
        <f>SUM(O629+O608+O598+O596+O592+O574+O567+O566+O565+O564+O562+O557+O560+O606+O631+O632+O559+O569)</f>
        <v>11848</v>
      </c>
    </row>
    <row r="634" spans="1:15" ht="3" customHeight="1" thickBot="1">
      <c r="A634" s="6"/>
      <c r="B634" s="6"/>
      <c r="C634" s="6"/>
      <c r="D634" s="448"/>
      <c r="E634" s="448"/>
      <c r="J634" s="81"/>
      <c r="K634" s="163"/>
      <c r="L634" s="180"/>
      <c r="M634" s="81" t="s">
        <v>871</v>
      </c>
      <c r="N634" s="163"/>
      <c r="O634" s="293"/>
    </row>
    <row r="635" spans="1:15" ht="13.5" thickBot="1">
      <c r="A635" s="7">
        <v>7</v>
      </c>
      <c r="B635" s="7"/>
      <c r="C635" s="7"/>
      <c r="D635" s="321"/>
      <c r="E635" s="321"/>
      <c r="F635" s="16" t="s">
        <v>985</v>
      </c>
      <c r="H635" s="10"/>
      <c r="J635" s="81"/>
      <c r="K635" s="163"/>
      <c r="L635" s="180"/>
      <c r="M635" s="81"/>
      <c r="N635" s="163"/>
      <c r="O635" s="293"/>
    </row>
    <row r="636" spans="1:15" ht="12.75">
      <c r="A636" s="75">
        <v>408</v>
      </c>
      <c r="B636" s="30">
        <v>5166</v>
      </c>
      <c r="C636" s="30">
        <v>2169</v>
      </c>
      <c r="D636" s="454"/>
      <c r="E636" s="454"/>
      <c r="F636" s="148" t="s">
        <v>775</v>
      </c>
      <c r="G636" s="5"/>
      <c r="H636" s="9"/>
      <c r="I636" s="25"/>
      <c r="J636" s="169"/>
      <c r="K636" s="165"/>
      <c r="L636" s="82"/>
      <c r="M636" s="295">
        <v>5</v>
      </c>
      <c r="N636" s="173">
        <v>9.6</v>
      </c>
      <c r="O636" s="295">
        <v>5</v>
      </c>
    </row>
    <row r="637" spans="1:15" ht="12.75">
      <c r="A637" s="89">
        <v>409</v>
      </c>
      <c r="B637" s="32">
        <v>1361</v>
      </c>
      <c r="C637" s="32"/>
      <c r="D637" s="457"/>
      <c r="E637" s="457"/>
      <c r="F637" s="80" t="s">
        <v>986</v>
      </c>
      <c r="H637" s="13"/>
      <c r="J637" s="296">
        <v>350</v>
      </c>
      <c r="K637" s="193">
        <v>219.15</v>
      </c>
      <c r="L637" s="296">
        <v>250</v>
      </c>
      <c r="M637" s="180"/>
      <c r="N637" s="163"/>
      <c r="O637" s="293"/>
    </row>
    <row r="638" spans="1:15" ht="12.75">
      <c r="A638" s="87">
        <v>410</v>
      </c>
      <c r="B638" s="30">
        <v>2212</v>
      </c>
      <c r="C638" s="30">
        <v>2169</v>
      </c>
      <c r="D638" s="166"/>
      <c r="E638" s="166"/>
      <c r="F638" s="70" t="s">
        <v>987</v>
      </c>
      <c r="G638" s="11"/>
      <c r="H638" s="12"/>
      <c r="I638" s="11"/>
      <c r="J638" s="295">
        <v>75</v>
      </c>
      <c r="K638" s="173">
        <v>26</v>
      </c>
      <c r="L638" s="296">
        <v>400</v>
      </c>
      <c r="M638" s="686"/>
      <c r="N638" s="163"/>
      <c r="O638" s="293"/>
    </row>
    <row r="639" spans="1:15" ht="12.75">
      <c r="A639" s="87">
        <v>410</v>
      </c>
      <c r="B639" s="30">
        <v>2324</v>
      </c>
      <c r="C639" s="30">
        <v>2169</v>
      </c>
      <c r="D639" s="166"/>
      <c r="E639" s="166"/>
      <c r="F639" s="70" t="s">
        <v>1219</v>
      </c>
      <c r="G639" s="11"/>
      <c r="H639" s="12"/>
      <c r="I639" s="11"/>
      <c r="J639" s="295">
        <v>17</v>
      </c>
      <c r="K639" s="173">
        <v>15.74</v>
      </c>
      <c r="L639" s="296">
        <v>70</v>
      </c>
      <c r="M639" s="180"/>
      <c r="N639" s="163"/>
      <c r="O639" s="293"/>
    </row>
    <row r="640" spans="1:15" ht="12.75">
      <c r="A640" s="87"/>
      <c r="B640" s="30">
        <v>4121</v>
      </c>
      <c r="C640" s="30">
        <v>2136</v>
      </c>
      <c r="D640" s="166"/>
      <c r="E640" s="166"/>
      <c r="F640" s="80" t="s">
        <v>492</v>
      </c>
      <c r="G640" s="18"/>
      <c r="H640" s="13"/>
      <c r="I640" s="18"/>
      <c r="J640" s="296">
        <v>0</v>
      </c>
      <c r="K640" s="193">
        <v>0</v>
      </c>
      <c r="L640" s="296">
        <v>1</v>
      </c>
      <c r="M640" s="180"/>
      <c r="N640" s="163"/>
      <c r="O640" s="293"/>
    </row>
    <row r="641" spans="1:15" ht="13.5" customHeight="1" thickBot="1">
      <c r="A641" s="87">
        <v>413</v>
      </c>
      <c r="B641" s="30">
        <v>1361</v>
      </c>
      <c r="C641" s="30"/>
      <c r="D641" s="166"/>
      <c r="E641" s="166"/>
      <c r="F641" s="102" t="s">
        <v>758</v>
      </c>
      <c r="G641" s="18"/>
      <c r="H641" s="235"/>
      <c r="I641" s="13"/>
      <c r="J641" s="296">
        <v>2</v>
      </c>
      <c r="K641" s="193">
        <v>2.11</v>
      </c>
      <c r="L641" s="296">
        <v>2</v>
      </c>
      <c r="M641" s="180"/>
      <c r="N641" s="163"/>
      <c r="O641" s="293"/>
    </row>
    <row r="642" spans="1:15" ht="13.5" thickBot="1">
      <c r="A642" s="6"/>
      <c r="B642" s="6"/>
      <c r="C642" s="6"/>
      <c r="D642" s="448"/>
      <c r="E642" s="448"/>
      <c r="F642" s="24" t="s">
        <v>988</v>
      </c>
      <c r="G642" s="105"/>
      <c r="H642" s="94"/>
      <c r="I642" s="93">
        <v>1040</v>
      </c>
      <c r="J642" s="498">
        <f>SUM(J637:J641)</f>
        <v>444</v>
      </c>
      <c r="K642" s="184">
        <f>SUM(K637:K641)</f>
        <v>263</v>
      </c>
      <c r="L642" s="496">
        <f>SUM(L637:L641)</f>
        <v>723</v>
      </c>
      <c r="M642" s="499">
        <f>SUM(M636:M641)</f>
        <v>5</v>
      </c>
      <c r="N642" s="500">
        <f>SUM(N636:N641)</f>
        <v>9.6</v>
      </c>
      <c r="O642" s="499">
        <f>SUM(O636:O641)</f>
        <v>5</v>
      </c>
    </row>
    <row r="643" spans="1:15" ht="3.75" customHeight="1" thickBot="1">
      <c r="A643" s="6"/>
      <c r="B643" s="6"/>
      <c r="C643" s="6"/>
      <c r="D643" s="448"/>
      <c r="E643" s="448"/>
      <c r="F643" s="17"/>
      <c r="H643" s="15"/>
      <c r="J643" s="81"/>
      <c r="K643" s="163"/>
      <c r="L643" s="180"/>
      <c r="M643" s="81"/>
      <c r="N643" s="163"/>
      <c r="O643" s="293"/>
    </row>
    <row r="644" spans="1:15" ht="13.5" thickBot="1">
      <c r="A644" s="7">
        <v>8</v>
      </c>
      <c r="B644" s="59"/>
      <c r="C644" s="59"/>
      <c r="D644" s="456"/>
      <c r="E644" s="456"/>
      <c r="F644" s="20" t="s">
        <v>58</v>
      </c>
      <c r="G644" s="16"/>
      <c r="H644" s="58"/>
      <c r="I644" s="135"/>
      <c r="J644" s="196"/>
      <c r="K644" s="518"/>
      <c r="L644" s="180"/>
      <c r="M644" s="81"/>
      <c r="N644" s="163"/>
      <c r="O644" s="293"/>
    </row>
    <row r="645" spans="1:15" ht="13.5" customHeight="1">
      <c r="A645" s="286">
        <v>429</v>
      </c>
      <c r="B645" s="286">
        <v>5137</v>
      </c>
      <c r="C645" s="286">
        <v>3745</v>
      </c>
      <c r="D645" s="453"/>
      <c r="E645" s="453"/>
      <c r="F645" s="244" t="s">
        <v>1067</v>
      </c>
      <c r="G645" s="17"/>
      <c r="H645" s="215"/>
      <c r="I645" s="2"/>
      <c r="J645" s="178"/>
      <c r="K645" s="163"/>
      <c r="L645" s="180"/>
      <c r="M645" s="294">
        <v>5</v>
      </c>
      <c r="N645" s="171">
        <v>0</v>
      </c>
      <c r="O645" s="294">
        <v>2</v>
      </c>
    </row>
    <row r="646" spans="1:15" ht="12.75">
      <c r="A646" s="27">
        <v>429</v>
      </c>
      <c r="B646" s="30">
        <v>5139</v>
      </c>
      <c r="C646" s="30">
        <v>3745</v>
      </c>
      <c r="D646" s="166"/>
      <c r="E646" s="166"/>
      <c r="F646" s="11" t="s">
        <v>1054</v>
      </c>
      <c r="I646" s="25"/>
      <c r="J646" s="169"/>
      <c r="K646" s="165"/>
      <c r="L646" s="82"/>
      <c r="M646" s="294">
        <v>75</v>
      </c>
      <c r="N646" s="174">
        <v>9.68</v>
      </c>
      <c r="O646" s="294">
        <v>45</v>
      </c>
    </row>
    <row r="647" spans="1:15" ht="12.75">
      <c r="A647" s="27">
        <v>429</v>
      </c>
      <c r="B647" s="30">
        <v>5156</v>
      </c>
      <c r="C647" s="30">
        <v>3745</v>
      </c>
      <c r="D647" s="166"/>
      <c r="E647" s="166"/>
      <c r="F647" s="11" t="s">
        <v>831</v>
      </c>
      <c r="I647" s="25"/>
      <c r="J647" s="169"/>
      <c r="K647" s="165"/>
      <c r="L647" s="82"/>
      <c r="M647" s="294">
        <v>5</v>
      </c>
      <c r="N647" s="174">
        <v>0.433</v>
      </c>
      <c r="O647" s="294">
        <v>3</v>
      </c>
    </row>
    <row r="648" spans="1:15" ht="12.75">
      <c r="A648" s="27">
        <v>429</v>
      </c>
      <c r="B648" s="30">
        <v>5169</v>
      </c>
      <c r="C648" s="30">
        <v>3745</v>
      </c>
      <c r="D648" s="166"/>
      <c r="E648" s="166"/>
      <c r="F648" s="11" t="s">
        <v>1068</v>
      </c>
      <c r="I648" s="25"/>
      <c r="J648" s="169"/>
      <c r="K648" s="165"/>
      <c r="L648" s="82"/>
      <c r="M648" s="294">
        <v>1780</v>
      </c>
      <c r="N648" s="174">
        <v>1603.099</v>
      </c>
      <c r="O648" s="294">
        <v>1550</v>
      </c>
    </row>
    <row r="649" spans="1:15" ht="12.75">
      <c r="A649" s="75">
        <v>429</v>
      </c>
      <c r="B649" s="30"/>
      <c r="C649" s="30"/>
      <c r="D649" s="166"/>
      <c r="E649" s="166"/>
      <c r="F649" s="70" t="s">
        <v>250</v>
      </c>
      <c r="I649" s="25"/>
      <c r="J649" s="169"/>
      <c r="K649" s="165"/>
      <c r="L649" s="82"/>
      <c r="M649" s="304">
        <f>SUM(M645:M648)</f>
        <v>1865</v>
      </c>
      <c r="N649" s="175">
        <f>SUM(N645:N648)</f>
        <v>1613.212</v>
      </c>
      <c r="O649" s="295">
        <f>SUM(O645:O648)</f>
        <v>1600</v>
      </c>
    </row>
    <row r="650" spans="5:15" ht="3" customHeight="1">
      <c r="E650" s="408"/>
      <c r="J650" s="81"/>
      <c r="K650" s="163"/>
      <c r="L650" s="180"/>
      <c r="M650" s="303"/>
      <c r="N650" s="171"/>
      <c r="O650" s="294"/>
    </row>
    <row r="651" spans="1:15" ht="12.75">
      <c r="A651" s="75">
        <v>430</v>
      </c>
      <c r="B651" s="30">
        <v>5169</v>
      </c>
      <c r="C651" s="26">
        <v>1032</v>
      </c>
      <c r="D651" s="166"/>
      <c r="E651" s="166"/>
      <c r="F651" s="70" t="s">
        <v>989</v>
      </c>
      <c r="H651" s="9"/>
      <c r="I651" s="25"/>
      <c r="J651" s="169"/>
      <c r="K651" s="165"/>
      <c r="L651" s="338"/>
      <c r="M651" s="304">
        <v>10</v>
      </c>
      <c r="N651" s="173">
        <v>0</v>
      </c>
      <c r="O651" s="295">
        <v>10</v>
      </c>
    </row>
    <row r="652" spans="1:15" ht="3" customHeight="1">
      <c r="A652" s="75"/>
      <c r="B652" s="30"/>
      <c r="C652" s="30"/>
      <c r="D652" s="166"/>
      <c r="E652" s="166"/>
      <c r="F652" s="70"/>
      <c r="H652" s="9"/>
      <c r="I652" s="25"/>
      <c r="J652" s="169"/>
      <c r="K652" s="165"/>
      <c r="L652" s="82"/>
      <c r="M652" s="303"/>
      <c r="N652" s="171"/>
      <c r="O652" s="294"/>
    </row>
    <row r="653" spans="1:15" ht="12.75">
      <c r="A653" s="79">
        <v>431</v>
      </c>
      <c r="B653" s="32">
        <v>5169</v>
      </c>
      <c r="C653" s="127">
        <v>1037</v>
      </c>
      <c r="D653" s="277"/>
      <c r="E653" s="166"/>
      <c r="F653" s="11" t="s">
        <v>1068</v>
      </c>
      <c r="H653" s="9"/>
      <c r="I653" s="25"/>
      <c r="J653" s="169"/>
      <c r="K653" s="165"/>
      <c r="L653" s="82"/>
      <c r="M653" s="303">
        <v>20</v>
      </c>
      <c r="N653" s="171">
        <v>15.585</v>
      </c>
      <c r="O653" s="294">
        <v>16</v>
      </c>
    </row>
    <row r="654" spans="1:15" ht="12.75">
      <c r="A654" s="87">
        <v>431</v>
      </c>
      <c r="B654" s="30"/>
      <c r="C654" s="30"/>
      <c r="D654" s="166"/>
      <c r="E654" s="166"/>
      <c r="F654" s="70" t="s">
        <v>990</v>
      </c>
      <c r="G654" s="35"/>
      <c r="H654" s="9"/>
      <c r="I654" s="52"/>
      <c r="J654" s="169"/>
      <c r="K654" s="165"/>
      <c r="L654" s="82"/>
      <c r="M654" s="304">
        <f>SUM(M653)</f>
        <v>20</v>
      </c>
      <c r="N654" s="173">
        <f>SUM(N653)</f>
        <v>15.585</v>
      </c>
      <c r="O654" s="295">
        <f>SUM(O653)</f>
        <v>16</v>
      </c>
    </row>
    <row r="655" spans="1:15" ht="3" customHeight="1">
      <c r="A655" s="87"/>
      <c r="B655" s="30"/>
      <c r="C655" s="30"/>
      <c r="D655" s="166"/>
      <c r="E655" s="166"/>
      <c r="F655" s="70"/>
      <c r="G655" s="35"/>
      <c r="H655" s="9"/>
      <c r="I655" s="4"/>
      <c r="J655" s="169"/>
      <c r="K655" s="165"/>
      <c r="L655" s="82"/>
      <c r="M655" s="303"/>
      <c r="N655" s="171"/>
      <c r="O655" s="294"/>
    </row>
    <row r="656" spans="1:15" ht="12.75">
      <c r="A656" s="85">
        <v>432</v>
      </c>
      <c r="B656" s="85">
        <v>5139</v>
      </c>
      <c r="C656" s="85">
        <v>3769</v>
      </c>
      <c r="D656" s="450"/>
      <c r="E656" s="166"/>
      <c r="F656" s="62" t="s">
        <v>1054</v>
      </c>
      <c r="G656" s="4"/>
      <c r="H656" s="9"/>
      <c r="I656" s="4"/>
      <c r="J656" s="169"/>
      <c r="K656" s="165"/>
      <c r="L656" s="338"/>
      <c r="M656" s="294">
        <v>4</v>
      </c>
      <c r="N656" s="174">
        <v>6.697</v>
      </c>
      <c r="O656" s="294">
        <v>3</v>
      </c>
    </row>
    <row r="657" spans="1:15" ht="12.75">
      <c r="A657" s="85">
        <v>432</v>
      </c>
      <c r="B657" s="85">
        <v>5134</v>
      </c>
      <c r="C657" s="85">
        <v>3769</v>
      </c>
      <c r="D657" s="450"/>
      <c r="E657" s="166"/>
      <c r="F657" s="62" t="s">
        <v>251</v>
      </c>
      <c r="G657" s="4"/>
      <c r="H657" s="9"/>
      <c r="I657" s="4"/>
      <c r="J657" s="169"/>
      <c r="K657" s="165"/>
      <c r="L657" s="82"/>
      <c r="M657" s="294">
        <v>7</v>
      </c>
      <c r="N657" s="174">
        <v>6.984</v>
      </c>
      <c r="O657" s="294">
        <v>7</v>
      </c>
    </row>
    <row r="658" spans="1:15" ht="12.75">
      <c r="A658" s="26">
        <v>432</v>
      </c>
      <c r="B658" s="26">
        <v>5169</v>
      </c>
      <c r="C658" s="26">
        <v>3769</v>
      </c>
      <c r="D658" s="166"/>
      <c r="E658" s="166"/>
      <c r="F658" s="62" t="s">
        <v>682</v>
      </c>
      <c r="G658" s="4"/>
      <c r="H658" s="9"/>
      <c r="I658" s="4"/>
      <c r="J658" s="169"/>
      <c r="K658" s="165"/>
      <c r="L658" s="82"/>
      <c r="M658" s="294">
        <v>1</v>
      </c>
      <c r="N658" s="174">
        <v>0.653</v>
      </c>
      <c r="O658" s="294">
        <v>20</v>
      </c>
    </row>
    <row r="659" spans="1:15" ht="12.75">
      <c r="A659" s="87">
        <v>432</v>
      </c>
      <c r="B659" s="30"/>
      <c r="C659" s="30"/>
      <c r="D659" s="166"/>
      <c r="E659" s="166"/>
      <c r="F659" s="147" t="s">
        <v>1202</v>
      </c>
      <c r="H659" s="10"/>
      <c r="I659" s="50"/>
      <c r="J659" s="169"/>
      <c r="K659" s="165"/>
      <c r="L659" s="82"/>
      <c r="M659" s="304">
        <f>SUM(M656:M658)</f>
        <v>12</v>
      </c>
      <c r="N659" s="175">
        <f>SUM(N656:N658)</f>
        <v>14.334000000000001</v>
      </c>
      <c r="O659" s="295">
        <f>SUM(O656:O658)</f>
        <v>30</v>
      </c>
    </row>
    <row r="660" spans="1:15" ht="2.25" customHeight="1">
      <c r="A660" s="87"/>
      <c r="B660" s="30"/>
      <c r="C660" s="30"/>
      <c r="D660" s="166"/>
      <c r="E660" s="166"/>
      <c r="F660" s="70"/>
      <c r="G660" s="4"/>
      <c r="H660" s="4"/>
      <c r="I660" s="4"/>
      <c r="J660" s="169"/>
      <c r="K660" s="165"/>
      <c r="L660" s="82"/>
      <c r="M660" s="303"/>
      <c r="N660" s="173"/>
      <c r="O660" s="294"/>
    </row>
    <row r="661" spans="1:15" ht="12.75">
      <c r="A661" s="87">
        <v>433</v>
      </c>
      <c r="B661" s="30">
        <v>5164</v>
      </c>
      <c r="C661" s="30">
        <v>3769</v>
      </c>
      <c r="D661" s="166"/>
      <c r="E661" s="166"/>
      <c r="F661" s="70" t="s">
        <v>699</v>
      </c>
      <c r="G661" s="4"/>
      <c r="H661" s="4"/>
      <c r="I661" s="4"/>
      <c r="J661" s="169"/>
      <c r="K661" s="165"/>
      <c r="L661" s="82"/>
      <c r="M661" s="304">
        <v>3</v>
      </c>
      <c r="N661" s="173">
        <v>2.975</v>
      </c>
      <c r="O661" s="295">
        <v>3</v>
      </c>
    </row>
    <row r="662" spans="1:15" ht="2.25" customHeight="1">
      <c r="A662" s="87"/>
      <c r="B662" s="30"/>
      <c r="C662" s="30"/>
      <c r="D662" s="166"/>
      <c r="E662" s="166"/>
      <c r="F662" s="70"/>
      <c r="G662" s="4"/>
      <c r="H662" s="4"/>
      <c r="I662" s="4"/>
      <c r="J662" s="169"/>
      <c r="K662" s="165"/>
      <c r="L662" s="82"/>
      <c r="M662" s="304"/>
      <c r="N662" s="173"/>
      <c r="O662" s="295"/>
    </row>
    <row r="663" spans="1:15" ht="12.75">
      <c r="A663" s="26">
        <v>435</v>
      </c>
      <c r="B663" s="30">
        <v>5139</v>
      </c>
      <c r="C663" s="30">
        <v>3722</v>
      </c>
      <c r="D663" s="166"/>
      <c r="E663" s="166"/>
      <c r="F663" s="62" t="s">
        <v>460</v>
      </c>
      <c r="G663" s="4"/>
      <c r="H663" s="4"/>
      <c r="I663" s="4"/>
      <c r="J663" s="169"/>
      <c r="K663" s="165"/>
      <c r="L663" s="82"/>
      <c r="M663" s="303">
        <v>0</v>
      </c>
      <c r="N663" s="171">
        <v>0</v>
      </c>
      <c r="O663" s="294">
        <v>10</v>
      </c>
    </row>
    <row r="664" spans="1:15" ht="13.5" customHeight="1">
      <c r="A664" s="26">
        <v>435</v>
      </c>
      <c r="B664" s="30">
        <v>5169</v>
      </c>
      <c r="C664" s="30">
        <v>3722</v>
      </c>
      <c r="D664" s="166"/>
      <c r="E664" s="166"/>
      <c r="F664" s="62" t="s">
        <v>461</v>
      </c>
      <c r="G664" s="4"/>
      <c r="H664" s="4"/>
      <c r="I664" s="4"/>
      <c r="J664" s="169"/>
      <c r="K664" s="165"/>
      <c r="L664" s="82"/>
      <c r="M664" s="303">
        <v>14</v>
      </c>
      <c r="N664" s="171">
        <v>13.76</v>
      </c>
      <c r="O664" s="294">
        <v>15</v>
      </c>
    </row>
    <row r="665" spans="1:15" ht="12.75">
      <c r="A665" s="87">
        <v>435</v>
      </c>
      <c r="B665" s="30"/>
      <c r="C665" s="30"/>
      <c r="D665" s="166"/>
      <c r="E665" s="166"/>
      <c r="F665" s="70" t="s">
        <v>462</v>
      </c>
      <c r="H665" s="10"/>
      <c r="I665" s="106"/>
      <c r="J665" s="169"/>
      <c r="K665" s="165"/>
      <c r="L665" s="82"/>
      <c r="M665" s="304">
        <f>SUM(M663:M664)</f>
        <v>14</v>
      </c>
      <c r="N665" s="173">
        <f>SUM(N663:N664)</f>
        <v>13.76</v>
      </c>
      <c r="O665" s="295">
        <f>SUM(O663:O664)</f>
        <v>25</v>
      </c>
    </row>
    <row r="666" spans="1:15" ht="3" customHeight="1">
      <c r="A666" s="77"/>
      <c r="B666" s="30"/>
      <c r="C666" s="30"/>
      <c r="D666" s="166"/>
      <c r="E666" s="166"/>
      <c r="F666" s="70"/>
      <c r="H666" s="10"/>
      <c r="I666" s="25"/>
      <c r="J666" s="169"/>
      <c r="K666" s="165"/>
      <c r="L666" s="82"/>
      <c r="M666" s="303"/>
      <c r="N666" s="171"/>
      <c r="O666" s="295"/>
    </row>
    <row r="667" spans="1:15" ht="12.75">
      <c r="A667" s="75">
        <v>436</v>
      </c>
      <c r="B667" s="30">
        <v>5169</v>
      </c>
      <c r="C667" s="30">
        <v>3745</v>
      </c>
      <c r="D667" s="166"/>
      <c r="E667" s="166"/>
      <c r="F667" s="70" t="s">
        <v>825</v>
      </c>
      <c r="H667" s="10"/>
      <c r="I667" s="25"/>
      <c r="J667" s="169"/>
      <c r="K667" s="165"/>
      <c r="L667" s="82"/>
      <c r="M667" s="304">
        <v>2640</v>
      </c>
      <c r="N667" s="173">
        <v>2328.335</v>
      </c>
      <c r="O667" s="295">
        <v>2650</v>
      </c>
    </row>
    <row r="668" spans="1:15" ht="1.5" customHeight="1">
      <c r="A668" s="75"/>
      <c r="B668" s="30"/>
      <c r="C668" s="30"/>
      <c r="D668" s="166"/>
      <c r="E668" s="166"/>
      <c r="F668" s="70"/>
      <c r="H668" s="10"/>
      <c r="I668" s="25"/>
      <c r="J668" s="169"/>
      <c r="K668" s="165"/>
      <c r="L668" s="82"/>
      <c r="M668" s="303"/>
      <c r="N668" s="171"/>
      <c r="O668" s="294"/>
    </row>
    <row r="669" spans="1:15" ht="12.75">
      <c r="A669" s="27">
        <v>437</v>
      </c>
      <c r="B669" s="30">
        <v>5137</v>
      </c>
      <c r="C669" s="30">
        <v>3745</v>
      </c>
      <c r="D669" s="166"/>
      <c r="E669" s="166"/>
      <c r="F669" s="149" t="s">
        <v>1153</v>
      </c>
      <c r="H669" s="10"/>
      <c r="I669" s="25"/>
      <c r="J669" s="169"/>
      <c r="K669" s="165"/>
      <c r="L669" s="573"/>
      <c r="M669" s="294">
        <v>74</v>
      </c>
      <c r="N669" s="171">
        <v>73.584</v>
      </c>
      <c r="O669" s="294">
        <v>74</v>
      </c>
    </row>
    <row r="670" spans="1:15" ht="12.75">
      <c r="A670" s="79">
        <v>437</v>
      </c>
      <c r="B670" s="32">
        <v>5169</v>
      </c>
      <c r="C670" s="32">
        <v>3745</v>
      </c>
      <c r="D670" s="277"/>
      <c r="E670" s="277"/>
      <c r="F670" s="62" t="s">
        <v>975</v>
      </c>
      <c r="H670" s="10"/>
      <c r="I670" s="25"/>
      <c r="J670" s="169"/>
      <c r="K670" s="165"/>
      <c r="L670" s="82"/>
      <c r="M670" s="294">
        <v>40</v>
      </c>
      <c r="N670" s="171">
        <v>31.825</v>
      </c>
      <c r="O670" s="294">
        <v>40</v>
      </c>
    </row>
    <row r="671" spans="1:15" ht="12.75">
      <c r="A671" s="27">
        <v>437</v>
      </c>
      <c r="B671" s="30">
        <v>5171</v>
      </c>
      <c r="C671" s="30">
        <v>3745</v>
      </c>
      <c r="D671" s="166"/>
      <c r="E671" s="166"/>
      <c r="F671" s="62" t="s">
        <v>1222</v>
      </c>
      <c r="H671" s="10"/>
      <c r="I671" s="52"/>
      <c r="J671" s="169"/>
      <c r="K671" s="165"/>
      <c r="L671" s="82"/>
      <c r="M671" s="294">
        <v>135</v>
      </c>
      <c r="N671" s="171">
        <v>115.147</v>
      </c>
      <c r="O671" s="294">
        <v>135</v>
      </c>
    </row>
    <row r="672" spans="1:15" ht="12.75">
      <c r="A672" s="79">
        <v>437</v>
      </c>
      <c r="B672" s="32">
        <v>5139</v>
      </c>
      <c r="C672" s="32">
        <v>3745</v>
      </c>
      <c r="D672" s="277"/>
      <c r="E672" s="277"/>
      <c r="F672" s="62" t="s">
        <v>1060</v>
      </c>
      <c r="H672" s="10"/>
      <c r="I672" s="52"/>
      <c r="J672" s="169"/>
      <c r="K672" s="165"/>
      <c r="L672" s="82"/>
      <c r="M672" s="294">
        <v>40</v>
      </c>
      <c r="N672" s="171">
        <v>33.927</v>
      </c>
      <c r="O672" s="294">
        <v>40</v>
      </c>
    </row>
    <row r="673" spans="1:15" ht="12.75">
      <c r="A673" s="87">
        <v>437</v>
      </c>
      <c r="B673" s="30"/>
      <c r="C673" s="30"/>
      <c r="D673" s="166"/>
      <c r="E673" s="166"/>
      <c r="F673" s="70" t="s">
        <v>1207</v>
      </c>
      <c r="G673" s="35"/>
      <c r="H673" s="10"/>
      <c r="I673" s="52"/>
      <c r="J673" s="169"/>
      <c r="K673" s="165"/>
      <c r="L673" s="82"/>
      <c r="M673" s="304">
        <f>SUM(M669:M672)</f>
        <v>289</v>
      </c>
      <c r="N673" s="173">
        <f>SUM(N669:N672)</f>
        <v>254.483</v>
      </c>
      <c r="O673" s="295">
        <f>SUM(O669:O672)</f>
        <v>289</v>
      </c>
    </row>
    <row r="674" spans="1:15" ht="3" customHeight="1">
      <c r="A674" s="87"/>
      <c r="B674" s="30"/>
      <c r="C674" s="30"/>
      <c r="D674" s="166"/>
      <c r="E674" s="166"/>
      <c r="F674" s="70"/>
      <c r="G674" s="4"/>
      <c r="H674" s="10"/>
      <c r="I674" s="50"/>
      <c r="J674" s="169"/>
      <c r="K674" s="165"/>
      <c r="L674" s="82"/>
      <c r="M674" s="303"/>
      <c r="N674" s="173"/>
      <c r="O674" s="294"/>
    </row>
    <row r="675" spans="1:15" ht="12.75">
      <c r="A675" s="26">
        <v>438</v>
      </c>
      <c r="B675" s="30">
        <v>5139</v>
      </c>
      <c r="C675" s="30">
        <v>3319</v>
      </c>
      <c r="D675" s="166"/>
      <c r="E675" s="166"/>
      <c r="F675" s="62" t="s">
        <v>1054</v>
      </c>
      <c r="H675" s="9"/>
      <c r="I675" s="106"/>
      <c r="J675" s="169"/>
      <c r="K675" s="165"/>
      <c r="L675" s="573"/>
      <c r="M675" s="294">
        <v>30</v>
      </c>
      <c r="N675" s="171">
        <v>11.845</v>
      </c>
      <c r="O675" s="294">
        <v>30</v>
      </c>
    </row>
    <row r="676" spans="1:15" ht="12.75">
      <c r="A676" s="26">
        <v>438</v>
      </c>
      <c r="B676" s="30">
        <v>5169</v>
      </c>
      <c r="C676" s="30">
        <v>3319</v>
      </c>
      <c r="D676" s="166"/>
      <c r="E676" s="166"/>
      <c r="F676" s="62" t="s">
        <v>1068</v>
      </c>
      <c r="H676" s="9"/>
      <c r="I676" s="25"/>
      <c r="J676" s="169"/>
      <c r="K676" s="165"/>
      <c r="L676" s="573"/>
      <c r="M676" s="294">
        <v>180</v>
      </c>
      <c r="N676" s="171">
        <v>69.32</v>
      </c>
      <c r="O676" s="294">
        <v>180</v>
      </c>
    </row>
    <row r="677" spans="1:15" ht="12.75">
      <c r="A677" s="87">
        <v>438</v>
      </c>
      <c r="B677" s="30"/>
      <c r="C677" s="30"/>
      <c r="D677" s="166"/>
      <c r="E677" s="166"/>
      <c r="F677" s="70" t="s">
        <v>950</v>
      </c>
      <c r="H677" s="9"/>
      <c r="I677" s="25"/>
      <c r="J677" s="169"/>
      <c r="K677" s="165"/>
      <c r="M677" s="304">
        <f>SUM(M675:M676)</f>
        <v>210</v>
      </c>
      <c r="N677" s="173">
        <f>SUM(N675:N676)</f>
        <v>81.16499999999999</v>
      </c>
      <c r="O677" s="295">
        <f>SUM(O675:O676)</f>
        <v>210</v>
      </c>
    </row>
    <row r="678" spans="1:15" ht="3.75" customHeight="1">
      <c r="A678" s="87"/>
      <c r="B678" s="30"/>
      <c r="C678" s="30"/>
      <c r="D678" s="166"/>
      <c r="E678" s="166"/>
      <c r="F678" s="70"/>
      <c r="H678" s="9"/>
      <c r="I678" s="25"/>
      <c r="J678" s="169"/>
      <c r="K678" s="165"/>
      <c r="L678" s="82"/>
      <c r="M678" s="303"/>
      <c r="N678" s="171"/>
      <c r="O678" s="294"/>
    </row>
    <row r="679" spans="1:15" ht="12.75">
      <c r="A679" s="26">
        <v>439</v>
      </c>
      <c r="B679" s="30">
        <v>5169</v>
      </c>
      <c r="C679" s="30">
        <v>3721</v>
      </c>
      <c r="D679" s="166"/>
      <c r="E679" s="166"/>
      <c r="F679" s="62" t="s">
        <v>885</v>
      </c>
      <c r="H679" s="9"/>
      <c r="I679" s="25"/>
      <c r="J679" s="169"/>
      <c r="K679" s="165"/>
      <c r="L679" s="409"/>
      <c r="M679" s="294">
        <v>80</v>
      </c>
      <c r="N679" s="171">
        <v>79.127</v>
      </c>
      <c r="O679" s="294">
        <v>80</v>
      </c>
    </row>
    <row r="680" spans="1:15" ht="12.75">
      <c r="A680" s="26">
        <v>439</v>
      </c>
      <c r="B680" s="30">
        <v>5169</v>
      </c>
      <c r="C680" s="30">
        <v>3722</v>
      </c>
      <c r="D680" s="166"/>
      <c r="E680" s="166"/>
      <c r="F680" s="62" t="s">
        <v>884</v>
      </c>
      <c r="H680" s="9"/>
      <c r="I680" s="25"/>
      <c r="J680" s="335"/>
      <c r="K680" s="165"/>
      <c r="L680" s="409"/>
      <c r="M680" s="294">
        <v>8225</v>
      </c>
      <c r="N680" s="171">
        <v>6963.3</v>
      </c>
      <c r="O680" s="294">
        <v>8524</v>
      </c>
    </row>
    <row r="681" spans="1:15" ht="12.75">
      <c r="A681" s="26">
        <v>439</v>
      </c>
      <c r="B681" s="30">
        <v>5139</v>
      </c>
      <c r="C681" s="30">
        <v>3722</v>
      </c>
      <c r="D681" s="166"/>
      <c r="E681" s="166"/>
      <c r="F681" s="168" t="s">
        <v>890</v>
      </c>
      <c r="H681" s="9"/>
      <c r="I681" s="25"/>
      <c r="J681" s="169"/>
      <c r="K681" s="165"/>
      <c r="L681" s="82"/>
      <c r="M681" s="294">
        <v>80</v>
      </c>
      <c r="N681" s="171">
        <v>63.564</v>
      </c>
      <c r="O681" s="294">
        <v>65</v>
      </c>
    </row>
    <row r="682" spans="1:15" ht="12.75">
      <c r="A682" s="26">
        <v>439</v>
      </c>
      <c r="B682" s="30">
        <v>5169</v>
      </c>
      <c r="C682" s="30">
        <v>3729</v>
      </c>
      <c r="D682" s="166"/>
      <c r="E682" s="166"/>
      <c r="F682" s="62" t="s">
        <v>805</v>
      </c>
      <c r="H682" s="9"/>
      <c r="I682" s="25"/>
      <c r="J682" s="169"/>
      <c r="K682" s="165"/>
      <c r="L682" s="409"/>
      <c r="M682" s="294">
        <v>160</v>
      </c>
      <c r="N682" s="171">
        <v>136.054</v>
      </c>
      <c r="O682" s="294">
        <v>140</v>
      </c>
    </row>
    <row r="683" spans="1:15" ht="12.75">
      <c r="A683" s="87">
        <v>439</v>
      </c>
      <c r="B683" s="30"/>
      <c r="C683" s="30"/>
      <c r="D683" s="166"/>
      <c r="E683" s="166"/>
      <c r="F683" s="70" t="s">
        <v>253</v>
      </c>
      <c r="H683" s="9"/>
      <c r="I683" s="25"/>
      <c r="J683" s="169"/>
      <c r="K683" s="165"/>
      <c r="L683" s="82"/>
      <c r="M683" s="295">
        <f>SUM(M679:M682)</f>
        <v>8545</v>
      </c>
      <c r="N683" s="173">
        <f>SUM(N679:N682)</f>
        <v>7242.045000000001</v>
      </c>
      <c r="O683" s="295">
        <f>SUM(O679:O682)</f>
        <v>8809</v>
      </c>
    </row>
    <row r="684" spans="1:15" ht="12.75">
      <c r="A684" s="87">
        <v>462</v>
      </c>
      <c r="B684" s="30">
        <v>5169</v>
      </c>
      <c r="C684" s="26">
        <v>3723</v>
      </c>
      <c r="D684" s="166"/>
      <c r="E684" s="166"/>
      <c r="F684" s="62" t="s">
        <v>254</v>
      </c>
      <c r="H684" s="9"/>
      <c r="I684" s="25"/>
      <c r="J684" s="169"/>
      <c r="K684" s="165"/>
      <c r="L684" s="409"/>
      <c r="M684" s="294">
        <v>1651</v>
      </c>
      <c r="N684" s="171">
        <v>1651.069</v>
      </c>
      <c r="O684" s="294">
        <v>1321</v>
      </c>
    </row>
    <row r="685" spans="1:15" ht="12.75">
      <c r="A685" s="87">
        <v>463</v>
      </c>
      <c r="B685" s="30">
        <v>5169</v>
      </c>
      <c r="C685" s="30">
        <v>3722</v>
      </c>
      <c r="D685" s="166"/>
      <c r="E685" s="166"/>
      <c r="F685" s="62" t="s">
        <v>806</v>
      </c>
      <c r="H685" s="9"/>
      <c r="I685" s="25"/>
      <c r="J685" s="169"/>
      <c r="K685" s="165"/>
      <c r="L685" s="409"/>
      <c r="M685" s="294">
        <v>943</v>
      </c>
      <c r="N685" s="171">
        <v>763.427</v>
      </c>
      <c r="O685" s="294">
        <v>900</v>
      </c>
    </row>
    <row r="686" spans="1:15" ht="12.75">
      <c r="A686" s="87">
        <v>464</v>
      </c>
      <c r="B686" s="30">
        <v>5169</v>
      </c>
      <c r="C686" s="26">
        <v>3723</v>
      </c>
      <c r="D686" s="166"/>
      <c r="E686" s="166"/>
      <c r="F686" s="62" t="s">
        <v>866</v>
      </c>
      <c r="H686" s="9"/>
      <c r="I686" s="25"/>
      <c r="J686" s="169"/>
      <c r="K686" s="165"/>
      <c r="L686" s="409"/>
      <c r="M686" s="294">
        <v>259</v>
      </c>
      <c r="N686" s="171">
        <v>258.5</v>
      </c>
      <c r="O686" s="294">
        <v>266</v>
      </c>
    </row>
    <row r="687" spans="1:15" ht="12.75">
      <c r="A687" s="87">
        <v>465</v>
      </c>
      <c r="B687" s="30">
        <v>5169</v>
      </c>
      <c r="C687" s="26">
        <v>3722</v>
      </c>
      <c r="D687" s="166"/>
      <c r="E687" s="166"/>
      <c r="F687" s="149" t="s">
        <v>835</v>
      </c>
      <c r="H687" s="9"/>
      <c r="I687" s="25"/>
      <c r="J687" s="169"/>
      <c r="K687" s="165"/>
      <c r="L687" s="409"/>
      <c r="M687" s="294">
        <v>23</v>
      </c>
      <c r="N687" s="171">
        <v>22.846</v>
      </c>
      <c r="O687" s="294">
        <v>30</v>
      </c>
    </row>
    <row r="688" spans="1:15" ht="12.75">
      <c r="A688" s="133"/>
      <c r="B688" s="32"/>
      <c r="C688" s="32"/>
      <c r="D688" s="277"/>
      <c r="E688" s="277"/>
      <c r="F688" s="80" t="s">
        <v>252</v>
      </c>
      <c r="H688" s="10"/>
      <c r="I688" s="52"/>
      <c r="J688" s="380"/>
      <c r="K688" s="165"/>
      <c r="L688" s="82"/>
      <c r="M688" s="308">
        <f>SUM(M687+M686+M685+M684+M683)</f>
        <v>11421</v>
      </c>
      <c r="N688" s="631">
        <f>SUM(N687+N686+N685+N684+N683)</f>
        <v>9937.887</v>
      </c>
      <c r="O688" s="296">
        <f>SUM(O687+O686+O685+O684+O683)</f>
        <v>11326</v>
      </c>
    </row>
    <row r="689" spans="1:15" ht="3" customHeight="1">
      <c r="A689" s="87"/>
      <c r="B689" s="30"/>
      <c r="C689" s="30"/>
      <c r="D689" s="166"/>
      <c r="E689" s="166"/>
      <c r="F689" s="70"/>
      <c r="G689" s="11"/>
      <c r="H689" s="12"/>
      <c r="I689" s="11"/>
      <c r="J689" s="645"/>
      <c r="K689" s="171"/>
      <c r="L689" s="170"/>
      <c r="M689" s="304"/>
      <c r="N689" s="597"/>
      <c r="O689" s="295"/>
    </row>
    <row r="690" spans="1:15" ht="13.5" customHeight="1">
      <c r="A690" s="30">
        <v>440</v>
      </c>
      <c r="B690" s="11">
        <v>4122</v>
      </c>
      <c r="C690" s="11"/>
      <c r="D690" s="168"/>
      <c r="E690" s="166">
        <v>386</v>
      </c>
      <c r="F690" s="168" t="s">
        <v>284</v>
      </c>
      <c r="G690" s="11"/>
      <c r="H690" s="11"/>
      <c r="I690" s="11"/>
      <c r="J690" s="149">
        <v>50</v>
      </c>
      <c r="K690" s="171">
        <v>50</v>
      </c>
      <c r="L690" s="294">
        <v>0</v>
      </c>
      <c r="M690" s="560"/>
      <c r="N690" s="165"/>
      <c r="O690" s="302"/>
    </row>
    <row r="691" spans="1:15" ht="13.5" customHeight="1">
      <c r="A691" s="76">
        <v>440</v>
      </c>
      <c r="B691" s="61">
        <v>5169</v>
      </c>
      <c r="C691" s="61">
        <v>1014</v>
      </c>
      <c r="D691" s="330"/>
      <c r="E691" s="450">
        <v>386</v>
      </c>
      <c r="F691" s="61" t="s">
        <v>283</v>
      </c>
      <c r="G691" s="4"/>
      <c r="H691" s="4"/>
      <c r="I691" s="4"/>
      <c r="J691" s="169"/>
      <c r="K691" s="165"/>
      <c r="L691" s="82"/>
      <c r="M691" s="303">
        <v>50</v>
      </c>
      <c r="N691" s="171">
        <v>50</v>
      </c>
      <c r="O691" s="294">
        <v>0</v>
      </c>
    </row>
    <row r="692" spans="1:15" ht="13.5" customHeight="1">
      <c r="A692" s="76">
        <v>440</v>
      </c>
      <c r="B692" s="76">
        <v>5137</v>
      </c>
      <c r="C692" s="61">
        <v>1014</v>
      </c>
      <c r="D692" s="330"/>
      <c r="E692" s="450"/>
      <c r="F692" s="61" t="s">
        <v>1169</v>
      </c>
      <c r="J692" s="81"/>
      <c r="K692" s="163"/>
      <c r="L692" s="180"/>
      <c r="M692" s="294">
        <v>0</v>
      </c>
      <c r="N692" s="171">
        <v>0</v>
      </c>
      <c r="O692" s="294">
        <v>10</v>
      </c>
    </row>
    <row r="693" spans="1:15" ht="12.75">
      <c r="A693" s="26">
        <v>440</v>
      </c>
      <c r="B693" s="30">
        <v>5139</v>
      </c>
      <c r="C693" s="30">
        <v>1014</v>
      </c>
      <c r="D693" s="166"/>
      <c r="E693" s="166"/>
      <c r="F693" s="62" t="s">
        <v>1054</v>
      </c>
      <c r="H693" s="10"/>
      <c r="I693" s="25"/>
      <c r="J693" s="169"/>
      <c r="K693" s="165"/>
      <c r="L693" s="82"/>
      <c r="M693" s="294">
        <v>20</v>
      </c>
      <c r="N693" s="174">
        <v>15.87</v>
      </c>
      <c r="O693" s="294">
        <v>15</v>
      </c>
    </row>
    <row r="694" spans="1:15" ht="12.75">
      <c r="A694" s="26">
        <v>440</v>
      </c>
      <c r="B694" s="30">
        <v>5151</v>
      </c>
      <c r="C694" s="30">
        <v>1014</v>
      </c>
      <c r="D694" s="166"/>
      <c r="E694" s="166"/>
      <c r="F694" s="62" t="s">
        <v>1091</v>
      </c>
      <c r="H694" s="10"/>
      <c r="I694" s="25"/>
      <c r="J694" s="169"/>
      <c r="K694" s="165"/>
      <c r="L694" s="82"/>
      <c r="M694" s="294">
        <v>10</v>
      </c>
      <c r="N694" s="174">
        <v>2.938</v>
      </c>
      <c r="O694" s="294">
        <v>5</v>
      </c>
    </row>
    <row r="695" spans="1:15" ht="12.75">
      <c r="A695" s="26">
        <v>440</v>
      </c>
      <c r="B695" s="30">
        <v>5154</v>
      </c>
      <c r="C695" s="30">
        <v>1014</v>
      </c>
      <c r="D695" s="166"/>
      <c r="E695" s="166"/>
      <c r="F695" s="62" t="s">
        <v>1066</v>
      </c>
      <c r="H695" s="10"/>
      <c r="I695" s="25"/>
      <c r="J695" s="169"/>
      <c r="K695" s="165"/>
      <c r="L695" s="82"/>
      <c r="M695" s="294">
        <v>69</v>
      </c>
      <c r="N695" s="174">
        <v>68.338</v>
      </c>
      <c r="O695" s="294">
        <v>75</v>
      </c>
    </row>
    <row r="696" spans="1:15" ht="12.75">
      <c r="A696" s="26">
        <v>440</v>
      </c>
      <c r="B696" s="30">
        <v>5156</v>
      </c>
      <c r="C696" s="30">
        <v>1014</v>
      </c>
      <c r="D696" s="166"/>
      <c r="E696" s="166"/>
      <c r="F696" s="62" t="s">
        <v>831</v>
      </c>
      <c r="H696" s="10"/>
      <c r="I696" s="25"/>
      <c r="J696" s="169"/>
      <c r="K696" s="165"/>
      <c r="L696" s="82"/>
      <c r="M696" s="294">
        <v>15</v>
      </c>
      <c r="N696" s="174">
        <v>15.075</v>
      </c>
      <c r="O696" s="294">
        <v>15</v>
      </c>
    </row>
    <row r="697" spans="1:15" ht="12.75">
      <c r="A697" s="26">
        <v>440</v>
      </c>
      <c r="B697" s="30">
        <v>5169</v>
      </c>
      <c r="C697" s="30">
        <v>1014</v>
      </c>
      <c r="D697" s="166"/>
      <c r="E697" s="166"/>
      <c r="F697" s="62" t="s">
        <v>1068</v>
      </c>
      <c r="H697" s="10"/>
      <c r="I697" s="25"/>
      <c r="J697" s="169"/>
      <c r="K697" s="165"/>
      <c r="L697" s="82"/>
      <c r="M697" s="294">
        <v>90</v>
      </c>
      <c r="N697" s="174">
        <v>76.03</v>
      </c>
      <c r="O697" s="294">
        <v>100</v>
      </c>
    </row>
    <row r="698" spans="1:15" ht="12.75">
      <c r="A698" s="26">
        <v>440</v>
      </c>
      <c r="B698" s="30">
        <v>5171</v>
      </c>
      <c r="C698" s="30">
        <v>1014</v>
      </c>
      <c r="D698" s="166"/>
      <c r="E698" s="166"/>
      <c r="F698" s="62" t="s">
        <v>1222</v>
      </c>
      <c r="H698" s="10"/>
      <c r="I698" s="52"/>
      <c r="J698" s="169"/>
      <c r="K698" s="165"/>
      <c r="L698" s="82"/>
      <c r="M698" s="294">
        <v>20</v>
      </c>
      <c r="N698" s="174">
        <v>14.283</v>
      </c>
      <c r="O698" s="294">
        <v>15</v>
      </c>
    </row>
    <row r="699" spans="1:15" ht="12.75">
      <c r="A699" s="26">
        <v>440</v>
      </c>
      <c r="B699" s="30">
        <v>5133</v>
      </c>
      <c r="C699" s="30">
        <v>1014</v>
      </c>
      <c r="D699" s="166"/>
      <c r="E699" s="166"/>
      <c r="F699" s="62" t="s">
        <v>1106</v>
      </c>
      <c r="H699" s="10"/>
      <c r="I699" s="52"/>
      <c r="J699" s="169"/>
      <c r="K699" s="165"/>
      <c r="L699" s="82"/>
      <c r="M699" s="294">
        <v>40</v>
      </c>
      <c r="N699" s="174">
        <v>0.127</v>
      </c>
      <c r="O699" s="294">
        <v>80</v>
      </c>
    </row>
    <row r="700" spans="1:15" ht="12.75">
      <c r="A700" s="87">
        <v>440</v>
      </c>
      <c r="B700" s="87"/>
      <c r="C700" s="87"/>
      <c r="D700" s="225"/>
      <c r="E700" s="225"/>
      <c r="F700" s="70" t="s">
        <v>745</v>
      </c>
      <c r="G700" s="30"/>
      <c r="H700" s="12"/>
      <c r="I700" s="11"/>
      <c r="J700" s="147">
        <f>SUM(J690:J699)</f>
        <v>50</v>
      </c>
      <c r="K700" s="173">
        <f>SUM(K690:K699)</f>
        <v>50</v>
      </c>
      <c r="L700" s="295">
        <v>0</v>
      </c>
      <c r="M700" s="304">
        <f>SUM(M691:M699)</f>
        <v>314</v>
      </c>
      <c r="N700" s="175">
        <f>SUM(N691:N699)</f>
        <v>242.661</v>
      </c>
      <c r="O700" s="295">
        <f>SUM(O691:O699)</f>
        <v>315</v>
      </c>
    </row>
    <row r="701" spans="1:15" ht="2.25" customHeight="1">
      <c r="A701" s="84"/>
      <c r="B701" s="84"/>
      <c r="C701" s="84"/>
      <c r="D701" s="455"/>
      <c r="E701" s="455"/>
      <c r="F701" s="71"/>
      <c r="G701" s="5"/>
      <c r="H701" s="9"/>
      <c r="I701" s="50"/>
      <c r="J701" s="206"/>
      <c r="K701" s="207"/>
      <c r="L701" s="523"/>
      <c r="M701" s="312"/>
      <c r="N701" s="205"/>
      <c r="O701" s="315"/>
    </row>
    <row r="702" spans="1:15" ht="12.75">
      <c r="A702" s="87">
        <v>441</v>
      </c>
      <c r="B702" s="30">
        <v>1332</v>
      </c>
      <c r="C702" s="30"/>
      <c r="D702" s="166"/>
      <c r="E702" s="166"/>
      <c r="F702" s="70" t="s">
        <v>993</v>
      </c>
      <c r="G702" s="35"/>
      <c r="H702" s="12"/>
      <c r="I702" s="12"/>
      <c r="J702" s="315">
        <v>5</v>
      </c>
      <c r="K702" s="194">
        <v>0</v>
      </c>
      <c r="L702" s="315">
        <v>2</v>
      </c>
      <c r="M702" s="180"/>
      <c r="N702" s="163"/>
      <c r="O702" s="293"/>
    </row>
    <row r="703" spans="1:15" ht="12.75">
      <c r="A703" s="87">
        <v>442</v>
      </c>
      <c r="B703" s="30">
        <v>2212</v>
      </c>
      <c r="C703" s="30">
        <v>3769</v>
      </c>
      <c r="D703" s="166"/>
      <c r="E703" s="166"/>
      <c r="F703" s="70" t="s">
        <v>994</v>
      </c>
      <c r="G703" s="35"/>
      <c r="H703" s="12"/>
      <c r="I703" s="10"/>
      <c r="J703" s="295">
        <v>210</v>
      </c>
      <c r="K703" s="194">
        <v>78.996</v>
      </c>
      <c r="L703" s="315">
        <v>150</v>
      </c>
      <c r="M703" s="180"/>
      <c r="N703" s="163"/>
      <c r="O703" s="293"/>
    </row>
    <row r="704" spans="1:15" ht="12.75">
      <c r="A704" s="87">
        <v>442</v>
      </c>
      <c r="B704" s="30">
        <v>2324</v>
      </c>
      <c r="C704" s="30">
        <v>3769</v>
      </c>
      <c r="D704" s="166"/>
      <c r="E704" s="166"/>
      <c r="F704" s="70" t="s">
        <v>1219</v>
      </c>
      <c r="G704" s="4"/>
      <c r="H704" s="28"/>
      <c r="I704" s="10"/>
      <c r="J704" s="295">
        <v>20</v>
      </c>
      <c r="K704" s="194">
        <v>11.5</v>
      </c>
      <c r="L704" s="315">
        <v>12</v>
      </c>
      <c r="M704" s="180"/>
      <c r="N704" s="163"/>
      <c r="O704" s="293"/>
    </row>
    <row r="705" spans="1:15" ht="12.75">
      <c r="A705" s="87">
        <v>444</v>
      </c>
      <c r="B705" s="30">
        <v>2343</v>
      </c>
      <c r="C705" s="30">
        <v>2219</v>
      </c>
      <c r="D705" s="166"/>
      <c r="E705" s="166"/>
      <c r="F705" s="70" t="s">
        <v>662</v>
      </c>
      <c r="G705" s="4"/>
      <c r="H705" s="28"/>
      <c r="I705" s="10"/>
      <c r="J705" s="295">
        <v>4</v>
      </c>
      <c r="K705" s="194">
        <v>3.428</v>
      </c>
      <c r="L705" s="315">
        <v>4</v>
      </c>
      <c r="M705" s="180"/>
      <c r="N705" s="163"/>
      <c r="O705" s="293"/>
    </row>
    <row r="706" spans="1:15" ht="12.75">
      <c r="A706" s="87">
        <v>445</v>
      </c>
      <c r="B706" s="30">
        <v>1361</v>
      </c>
      <c r="C706" s="30"/>
      <c r="D706" s="166"/>
      <c r="E706" s="166"/>
      <c r="F706" s="147" t="s">
        <v>786</v>
      </c>
      <c r="G706" s="11"/>
      <c r="H706" s="12"/>
      <c r="I706" s="11"/>
      <c r="J706" s="295">
        <v>340</v>
      </c>
      <c r="K706" s="173">
        <v>250.435</v>
      </c>
      <c r="L706" s="315">
        <v>130</v>
      </c>
      <c r="M706" s="775"/>
      <c r="N706" s="163"/>
      <c r="O706" s="293"/>
    </row>
    <row r="707" spans="1:18" ht="12.75">
      <c r="A707" s="87">
        <v>446</v>
      </c>
      <c r="B707" s="30">
        <v>1361</v>
      </c>
      <c r="C707" s="30"/>
      <c r="D707" s="166"/>
      <c r="E707" s="166"/>
      <c r="F707" s="70" t="s">
        <v>714</v>
      </c>
      <c r="G707" s="35"/>
      <c r="H707" s="12"/>
      <c r="J707" s="295">
        <v>90</v>
      </c>
      <c r="K707" s="173">
        <v>119.46</v>
      </c>
      <c r="L707" s="315">
        <v>130</v>
      </c>
      <c r="M707" s="180"/>
      <c r="N707" s="163"/>
      <c r="O707" s="293"/>
      <c r="Q707" s="307"/>
      <c r="R707" s="4"/>
    </row>
    <row r="708" spans="1:18" ht="12.75">
      <c r="A708" s="87">
        <v>447</v>
      </c>
      <c r="B708" s="30">
        <v>1334</v>
      </c>
      <c r="C708" s="30"/>
      <c r="D708" s="166"/>
      <c r="E708" s="166"/>
      <c r="F708" s="70" t="s">
        <v>886</v>
      </c>
      <c r="G708" s="35"/>
      <c r="H708" s="12"/>
      <c r="J708" s="295">
        <v>2</v>
      </c>
      <c r="K708" s="173">
        <v>25.6</v>
      </c>
      <c r="L708" s="315">
        <v>12</v>
      </c>
      <c r="M708" s="180"/>
      <c r="N708" s="163"/>
      <c r="O708" s="293"/>
      <c r="Q708" s="306"/>
      <c r="R708" s="4"/>
    </row>
    <row r="709" spans="1:18" ht="12.75">
      <c r="A709" s="87">
        <v>448</v>
      </c>
      <c r="B709" s="30">
        <v>2111</v>
      </c>
      <c r="C709" s="30">
        <v>1014</v>
      </c>
      <c r="D709" s="166"/>
      <c r="E709" s="166"/>
      <c r="F709" s="147" t="s">
        <v>1190</v>
      </c>
      <c r="G709" s="35"/>
      <c r="H709" s="12"/>
      <c r="J709" s="295">
        <v>480</v>
      </c>
      <c r="K709" s="173">
        <v>461.696</v>
      </c>
      <c r="L709" s="315">
        <v>480</v>
      </c>
      <c r="M709" s="775"/>
      <c r="N709" s="163"/>
      <c r="O709" s="293"/>
      <c r="Q709" s="300"/>
      <c r="R709" s="4"/>
    </row>
    <row r="710" spans="1:18" ht="14.25" customHeight="1">
      <c r="A710" s="87">
        <v>449</v>
      </c>
      <c r="B710" s="30">
        <v>2310</v>
      </c>
      <c r="C710" s="30">
        <v>3729</v>
      </c>
      <c r="D710" s="166"/>
      <c r="E710" s="166"/>
      <c r="F710" s="70" t="s">
        <v>703</v>
      </c>
      <c r="G710" s="35"/>
      <c r="H710" s="12"/>
      <c r="J710" s="295">
        <v>70</v>
      </c>
      <c r="K710" s="173">
        <v>52.08</v>
      </c>
      <c r="L710" s="315">
        <v>60</v>
      </c>
      <c r="M710" s="180"/>
      <c r="N710" s="163"/>
      <c r="O710" s="293"/>
      <c r="Q710" s="300"/>
      <c r="R710" s="4"/>
    </row>
    <row r="711" spans="1:18" ht="12.75">
      <c r="A711" s="87">
        <v>452</v>
      </c>
      <c r="B711" s="30">
        <v>2321</v>
      </c>
      <c r="C711" s="30">
        <v>1014</v>
      </c>
      <c r="D711" s="166"/>
      <c r="E711" s="166"/>
      <c r="F711" s="70" t="s">
        <v>1023</v>
      </c>
      <c r="G711" s="11"/>
      <c r="H711" s="12"/>
      <c r="I711" s="11"/>
      <c r="J711" s="295">
        <v>30</v>
      </c>
      <c r="K711" s="173">
        <v>17.438</v>
      </c>
      <c r="L711" s="315">
        <v>25</v>
      </c>
      <c r="M711" s="775"/>
      <c r="N711" s="163"/>
      <c r="O711" s="293"/>
      <c r="Q711" s="300"/>
      <c r="R711" s="4"/>
    </row>
    <row r="712" spans="1:18" ht="12.75">
      <c r="A712" s="133">
        <v>453</v>
      </c>
      <c r="B712" s="32">
        <v>2131</v>
      </c>
      <c r="C712" s="127">
        <v>1032</v>
      </c>
      <c r="D712" s="277"/>
      <c r="E712" s="277"/>
      <c r="F712" s="80" t="s">
        <v>1217</v>
      </c>
      <c r="G712" s="4"/>
      <c r="H712" s="9"/>
      <c r="I712" s="4"/>
      <c r="J712" s="295">
        <v>15</v>
      </c>
      <c r="K712" s="173">
        <v>0</v>
      </c>
      <c r="L712" s="315">
        <v>0</v>
      </c>
      <c r="M712" s="180" t="s">
        <v>187</v>
      </c>
      <c r="N712" s="163"/>
      <c r="O712" s="293"/>
      <c r="Q712" s="306"/>
      <c r="R712" s="4"/>
    </row>
    <row r="713" spans="1:18" ht="3" customHeight="1">
      <c r="A713" s="87"/>
      <c r="B713" s="30"/>
      <c r="C713" s="26"/>
      <c r="D713" s="166"/>
      <c r="E713" s="166"/>
      <c r="F713" s="70"/>
      <c r="G713" s="4"/>
      <c r="H713" s="9"/>
      <c r="I713" s="4"/>
      <c r="J713" s="295"/>
      <c r="K713" s="173"/>
      <c r="L713" s="295"/>
      <c r="M713" s="82"/>
      <c r="N713" s="165"/>
      <c r="O713" s="302"/>
      <c r="Q713" s="306"/>
      <c r="R713" s="4"/>
    </row>
    <row r="714" spans="1:18" ht="12.75">
      <c r="A714" s="26">
        <v>454</v>
      </c>
      <c r="B714" s="30">
        <v>4116</v>
      </c>
      <c r="C714" s="26"/>
      <c r="D714" s="166"/>
      <c r="E714" s="166"/>
      <c r="F714" s="62" t="s">
        <v>316</v>
      </c>
      <c r="G714" s="4"/>
      <c r="H714" s="9"/>
      <c r="I714" s="4"/>
      <c r="J714" s="294">
        <v>829</v>
      </c>
      <c r="K714" s="171">
        <v>829.145</v>
      </c>
      <c r="L714" s="294">
        <v>0</v>
      </c>
      <c r="M714" s="82"/>
      <c r="N714" s="165"/>
      <c r="O714" s="302"/>
      <c r="Q714" s="306"/>
      <c r="R714" s="4"/>
    </row>
    <row r="715" spans="1:18" ht="12.75">
      <c r="A715" s="26">
        <v>454</v>
      </c>
      <c r="B715" s="30">
        <v>5212</v>
      </c>
      <c r="C715" s="26">
        <v>1036</v>
      </c>
      <c r="D715" s="166"/>
      <c r="E715" s="166">
        <v>29008</v>
      </c>
      <c r="F715" s="62" t="s">
        <v>318</v>
      </c>
      <c r="G715" s="4"/>
      <c r="H715" s="9"/>
      <c r="I715" s="4"/>
      <c r="J715" s="306"/>
      <c r="K715" s="190"/>
      <c r="L715" s="306"/>
      <c r="M715" s="170">
        <v>122</v>
      </c>
      <c r="N715" s="171">
        <v>122.4</v>
      </c>
      <c r="O715" s="294">
        <v>0</v>
      </c>
      <c r="Q715" s="306"/>
      <c r="R715" s="4"/>
    </row>
    <row r="716" spans="1:18" ht="12.75">
      <c r="A716" s="127">
        <v>454</v>
      </c>
      <c r="B716" s="32">
        <v>5213</v>
      </c>
      <c r="C716" s="127">
        <v>1036</v>
      </c>
      <c r="D716" s="277"/>
      <c r="E716" s="277">
        <v>29008</v>
      </c>
      <c r="F716" s="214" t="s">
        <v>317</v>
      </c>
      <c r="G716" s="4"/>
      <c r="H716" s="9"/>
      <c r="I716" s="4"/>
      <c r="J716" s="306"/>
      <c r="K716" s="190"/>
      <c r="L716" s="306"/>
      <c r="M716" s="537">
        <v>707</v>
      </c>
      <c r="N716" s="199">
        <v>706.739</v>
      </c>
      <c r="O716" s="294">
        <v>0</v>
      </c>
      <c r="Q716" s="306"/>
      <c r="R716" s="4"/>
    </row>
    <row r="717" spans="1:18" ht="12.75">
      <c r="A717" s="133">
        <v>454</v>
      </c>
      <c r="B717" s="32"/>
      <c r="C717" s="127"/>
      <c r="D717" s="277"/>
      <c r="E717" s="277"/>
      <c r="F717" s="80" t="s">
        <v>319</v>
      </c>
      <c r="G717" s="18"/>
      <c r="H717" s="13"/>
      <c r="I717" s="18"/>
      <c r="J717" s="296">
        <f>SUM(J714:J716)</f>
        <v>829</v>
      </c>
      <c r="K717" s="193">
        <f>SUM(K714:K716)</f>
        <v>829.145</v>
      </c>
      <c r="L717" s="296">
        <f>SUM(L714:L716)</f>
        <v>0</v>
      </c>
      <c r="M717" s="172">
        <f>SUM(M715:M716)</f>
        <v>829</v>
      </c>
      <c r="N717" s="173">
        <f>SUM(N715:N716)</f>
        <v>829.139</v>
      </c>
      <c r="O717" s="295">
        <f>SUM(O715:O716)</f>
        <v>0</v>
      </c>
      <c r="Q717" s="306"/>
      <c r="R717" s="4"/>
    </row>
    <row r="718" spans="1:18" ht="2.25" customHeight="1">
      <c r="A718" s="87"/>
      <c r="B718" s="30"/>
      <c r="C718" s="26"/>
      <c r="D718" s="166"/>
      <c r="E718" s="166"/>
      <c r="F718" s="70"/>
      <c r="G718" s="11"/>
      <c r="H718" s="12"/>
      <c r="I718" s="11"/>
      <c r="J718" s="295"/>
      <c r="K718" s="173"/>
      <c r="L718" s="295"/>
      <c r="M718" s="172"/>
      <c r="N718" s="173"/>
      <c r="O718" s="295"/>
      <c r="Q718" s="306"/>
      <c r="R718" s="4"/>
    </row>
    <row r="719" spans="1:18" ht="13.5" customHeight="1">
      <c r="A719" s="87">
        <v>455</v>
      </c>
      <c r="B719" s="30">
        <v>4116</v>
      </c>
      <c r="C719" s="26"/>
      <c r="D719" s="166"/>
      <c r="E719" s="166">
        <v>29004</v>
      </c>
      <c r="F719" s="62" t="s">
        <v>196</v>
      </c>
      <c r="G719" s="4"/>
      <c r="H719" s="48"/>
      <c r="I719" s="50"/>
      <c r="J719" s="294">
        <v>337</v>
      </c>
      <c r="K719" s="171">
        <v>336.5</v>
      </c>
      <c r="L719" s="294">
        <v>0</v>
      </c>
      <c r="M719" s="82"/>
      <c r="N719" s="165"/>
      <c r="O719" s="302"/>
      <c r="Q719" s="306"/>
      <c r="R719" s="4"/>
    </row>
    <row r="720" spans="1:18" ht="13.5" customHeight="1">
      <c r="A720" s="133">
        <v>455</v>
      </c>
      <c r="B720" s="32">
        <v>5213</v>
      </c>
      <c r="C720" s="127">
        <v>1036</v>
      </c>
      <c r="D720" s="277"/>
      <c r="E720" s="277">
        <v>29004</v>
      </c>
      <c r="F720" s="214" t="s">
        <v>197</v>
      </c>
      <c r="G720" s="4"/>
      <c r="H720" s="48"/>
      <c r="I720" s="50"/>
      <c r="J720" s="302"/>
      <c r="K720" s="165"/>
      <c r="L720" s="302"/>
      <c r="M720" s="537">
        <v>337</v>
      </c>
      <c r="N720" s="199">
        <v>336.5</v>
      </c>
      <c r="O720" s="305">
        <v>0</v>
      </c>
      <c r="Q720" s="306"/>
      <c r="R720" s="4"/>
    </row>
    <row r="721" spans="1:18" ht="13.5" customHeight="1">
      <c r="A721" s="87">
        <v>455</v>
      </c>
      <c r="B721" s="30"/>
      <c r="C721" s="26"/>
      <c r="D721" s="166"/>
      <c r="E721" s="166"/>
      <c r="F721" s="70" t="s">
        <v>198</v>
      </c>
      <c r="G721" s="11"/>
      <c r="H721" s="12"/>
      <c r="I721" s="11"/>
      <c r="J721" s="295">
        <f>SUM(J719:J720)</f>
        <v>337</v>
      </c>
      <c r="K721" s="173">
        <f>SUM(K719:K720)</f>
        <v>336.5</v>
      </c>
      <c r="L721" s="295">
        <f>SUM(L719:L720)</f>
        <v>0</v>
      </c>
      <c r="M721" s="172">
        <f>SUM(M720)</f>
        <v>337</v>
      </c>
      <c r="N721" s="173">
        <f>SUM(N720)</f>
        <v>336.5</v>
      </c>
      <c r="O721" s="295">
        <f>SUM(O720)</f>
        <v>0</v>
      </c>
      <c r="Q721" s="306"/>
      <c r="R721" s="4"/>
    </row>
    <row r="722" spans="1:18" ht="2.25" customHeight="1" thickBot="1">
      <c r="A722" s="6"/>
      <c r="B722" s="5"/>
      <c r="C722" s="33"/>
      <c r="D722" s="326"/>
      <c r="E722" s="326"/>
      <c r="F722" s="14"/>
      <c r="G722" s="4"/>
      <c r="H722" s="48"/>
      <c r="I722" s="50"/>
      <c r="J722" s="306"/>
      <c r="K722" s="190"/>
      <c r="L722" s="306"/>
      <c r="M722" s="209"/>
      <c r="N722" s="190"/>
      <c r="O722" s="306"/>
      <c r="Q722" s="306"/>
      <c r="R722" s="4"/>
    </row>
    <row r="723" spans="1:18" ht="13.5" thickBot="1">
      <c r="A723" s="6"/>
      <c r="B723" s="6"/>
      <c r="C723" s="6"/>
      <c r="D723" s="448"/>
      <c r="E723" s="448"/>
      <c r="F723" s="24" t="s">
        <v>374</v>
      </c>
      <c r="G723" s="105"/>
      <c r="H723" s="94"/>
      <c r="I723" s="142"/>
      <c r="J723" s="488">
        <f>SUM(J712+J711+J709+J708+J707+J706+J704+J703+J702+J705+J710+J717+J721+J700)</f>
        <v>2482</v>
      </c>
      <c r="K723" s="501">
        <f>SUM(K717+K712+K711+K710+K709+K708+K707+K706+K705+K704+K703+K702+K721+K700)</f>
        <v>2236.2780000000002</v>
      </c>
      <c r="L723" s="499">
        <f>SUM(L721+L717+L712+L711+L710+L709+L708+L707+L706+L705+L704+L703+L702+L700)</f>
        <v>1005</v>
      </c>
      <c r="M723" s="502">
        <f>SUM(M700+M688+M677+M673+M667+M665+M659+M654+M651+M649+M661+M717+M721)</f>
        <v>17964</v>
      </c>
      <c r="N723" s="184">
        <f>SUM(N700+N688+N677+N673+N667+N665+N659+N654+N651+N649+N661+N717+N721)</f>
        <v>15670.036000000002</v>
      </c>
      <c r="O723" s="558">
        <f>SUM(O721+O717+O700+O688+O677+O673+O667+O665+O661+O659+O654+O651+O649)</f>
        <v>16474</v>
      </c>
      <c r="Q723" s="4"/>
      <c r="R723" s="4"/>
    </row>
    <row r="724" spans="1:15" ht="3.75" customHeight="1" thickBot="1">
      <c r="A724" s="33"/>
      <c r="B724" s="33"/>
      <c r="C724" s="33"/>
      <c r="D724" s="326"/>
      <c r="E724" s="326"/>
      <c r="F724" s="57"/>
      <c r="G724" s="4"/>
      <c r="H724" s="6"/>
      <c r="J724" s="81"/>
      <c r="K724" s="163"/>
      <c r="L724" s="180"/>
      <c r="M724" s="81"/>
      <c r="N724" s="163"/>
      <c r="O724" s="293"/>
    </row>
    <row r="725" spans="1:15" ht="13.5" thickBot="1">
      <c r="A725" s="7">
        <v>9</v>
      </c>
      <c r="B725" s="59"/>
      <c r="C725" s="59"/>
      <c r="D725" s="456"/>
      <c r="E725" s="456"/>
      <c r="F725" s="245" t="s">
        <v>368</v>
      </c>
      <c r="G725" s="16"/>
      <c r="H725" s="58"/>
      <c r="I725" s="135"/>
      <c r="J725" s="196"/>
      <c r="K725" s="163"/>
      <c r="L725" s="180"/>
      <c r="M725" s="81"/>
      <c r="N725" s="163"/>
      <c r="O725" s="293"/>
    </row>
    <row r="726" spans="1:15" ht="12.75">
      <c r="A726" s="124">
        <v>531</v>
      </c>
      <c r="B726" s="125">
        <v>5410</v>
      </c>
      <c r="C726" s="125">
        <v>4183</v>
      </c>
      <c r="D726" s="167"/>
      <c r="E726" s="167">
        <v>13306</v>
      </c>
      <c r="F726" s="103" t="s">
        <v>12</v>
      </c>
      <c r="G726" s="76"/>
      <c r="H726" s="9"/>
      <c r="I726" s="4"/>
      <c r="J726" s="82"/>
      <c r="K726" s="165"/>
      <c r="L726" s="82"/>
      <c r="M726" s="294">
        <v>50</v>
      </c>
      <c r="N726" s="174">
        <v>24</v>
      </c>
      <c r="O726" s="294">
        <v>0</v>
      </c>
    </row>
    <row r="727" spans="1:15" ht="12.75">
      <c r="A727" s="87">
        <v>534</v>
      </c>
      <c r="B727" s="30">
        <v>5410</v>
      </c>
      <c r="C727" s="30">
        <v>4186</v>
      </c>
      <c r="D727" s="166"/>
      <c r="E727" s="166">
        <v>13306</v>
      </c>
      <c r="F727" s="103" t="s">
        <v>1102</v>
      </c>
      <c r="G727" s="32"/>
      <c r="H727" s="9"/>
      <c r="I727" s="4"/>
      <c r="J727" s="82"/>
      <c r="K727" s="165"/>
      <c r="L727" s="82"/>
      <c r="M727" s="294">
        <v>100</v>
      </c>
      <c r="N727" s="174">
        <v>91.178</v>
      </c>
      <c r="O727" s="294">
        <v>0</v>
      </c>
    </row>
    <row r="728" spans="1:15" ht="12.75">
      <c r="A728" s="87">
        <v>536</v>
      </c>
      <c r="B728" s="30">
        <v>5410</v>
      </c>
      <c r="C728" s="30">
        <v>4199</v>
      </c>
      <c r="D728" s="166"/>
      <c r="E728" s="166">
        <v>13306</v>
      </c>
      <c r="F728" s="243" t="s">
        <v>1133</v>
      </c>
      <c r="G728" s="76"/>
      <c r="H728" s="9"/>
      <c r="I728" s="4"/>
      <c r="J728" s="82"/>
      <c r="K728" s="165"/>
      <c r="L728" s="82"/>
      <c r="M728" s="294">
        <v>50</v>
      </c>
      <c r="N728" s="174">
        <v>0</v>
      </c>
      <c r="O728" s="294">
        <v>0</v>
      </c>
    </row>
    <row r="729" spans="1:15" ht="12.75">
      <c r="A729" s="87">
        <v>540</v>
      </c>
      <c r="B729" s="30">
        <v>5410</v>
      </c>
      <c r="C729" s="30">
        <v>4182</v>
      </c>
      <c r="D729" s="166"/>
      <c r="E729" s="166">
        <v>13306</v>
      </c>
      <c r="F729" s="103" t="s">
        <v>1103</v>
      </c>
      <c r="G729" s="30"/>
      <c r="H729" s="9"/>
      <c r="I729" s="4"/>
      <c r="J729" s="82"/>
      <c r="K729" s="165"/>
      <c r="L729" s="82"/>
      <c r="M729" s="294">
        <v>4600</v>
      </c>
      <c r="N729" s="171">
        <v>1761.744</v>
      </c>
      <c r="O729" s="294">
        <v>0</v>
      </c>
    </row>
    <row r="730" spans="1:15" ht="12.75">
      <c r="A730" s="87">
        <v>540</v>
      </c>
      <c r="B730" s="30">
        <v>2229</v>
      </c>
      <c r="C730" s="30">
        <v>4329</v>
      </c>
      <c r="D730" s="166"/>
      <c r="E730" s="166"/>
      <c r="F730" s="103" t="s">
        <v>334</v>
      </c>
      <c r="G730" s="30"/>
      <c r="H730" s="9"/>
      <c r="I730" s="4"/>
      <c r="J730" s="170">
        <v>0</v>
      </c>
      <c r="K730" s="171">
        <v>0</v>
      </c>
      <c r="L730" s="170">
        <v>0</v>
      </c>
      <c r="M730" s="302"/>
      <c r="N730" s="165"/>
      <c r="O730" s="302"/>
    </row>
    <row r="731" spans="1:15" ht="12.75">
      <c r="A731" s="87">
        <v>541</v>
      </c>
      <c r="B731" s="30">
        <v>5410</v>
      </c>
      <c r="C731" s="30">
        <v>4185</v>
      </c>
      <c r="D731" s="166"/>
      <c r="E731" s="166">
        <v>13306</v>
      </c>
      <c r="F731" s="103" t="s">
        <v>1104</v>
      </c>
      <c r="G731" s="30"/>
      <c r="H731" s="9"/>
      <c r="I731" s="4"/>
      <c r="J731" s="82"/>
      <c r="K731" s="165"/>
      <c r="L731" s="82"/>
      <c r="M731" s="294">
        <v>4300</v>
      </c>
      <c r="N731" s="174">
        <v>3320.47</v>
      </c>
      <c r="O731" s="294">
        <v>0</v>
      </c>
    </row>
    <row r="732" spans="1:15" ht="12.75">
      <c r="A732" s="87">
        <v>541</v>
      </c>
      <c r="B732" s="30">
        <v>2229</v>
      </c>
      <c r="C732" s="30">
        <v>4179</v>
      </c>
      <c r="D732" s="166"/>
      <c r="E732" s="166"/>
      <c r="F732" s="150" t="s">
        <v>334</v>
      </c>
      <c r="G732" s="30"/>
      <c r="H732" s="9"/>
      <c r="I732" s="4"/>
      <c r="J732" s="170">
        <v>0</v>
      </c>
      <c r="K732" s="171">
        <v>4.868</v>
      </c>
      <c r="L732" s="170">
        <v>0</v>
      </c>
      <c r="M732" s="302"/>
      <c r="N732" s="179"/>
      <c r="O732" s="302"/>
    </row>
    <row r="733" spans="1:15" ht="12.75">
      <c r="A733" s="87">
        <v>542</v>
      </c>
      <c r="B733" s="30">
        <v>5410</v>
      </c>
      <c r="C733" s="30">
        <v>4183</v>
      </c>
      <c r="D733" s="166"/>
      <c r="E733" s="166">
        <v>13306</v>
      </c>
      <c r="F733" s="103" t="s">
        <v>1187</v>
      </c>
      <c r="G733" s="30"/>
      <c r="H733" s="9"/>
      <c r="I733" s="4"/>
      <c r="J733" s="82"/>
      <c r="K733" s="165"/>
      <c r="L733" s="82"/>
      <c r="M733" s="294">
        <v>1340</v>
      </c>
      <c r="N733" s="174">
        <v>116.68</v>
      </c>
      <c r="O733" s="294">
        <v>0</v>
      </c>
    </row>
    <row r="734" spans="1:15" ht="12.75">
      <c r="A734" s="133">
        <v>543</v>
      </c>
      <c r="B734" s="32">
        <v>5410</v>
      </c>
      <c r="C734" s="32">
        <v>4184</v>
      </c>
      <c r="D734" s="277"/>
      <c r="E734" s="277">
        <v>13306</v>
      </c>
      <c r="F734" s="150" t="s">
        <v>1198</v>
      </c>
      <c r="G734" s="32"/>
      <c r="H734" s="9"/>
      <c r="I734" s="4"/>
      <c r="J734" s="82"/>
      <c r="K734" s="165"/>
      <c r="L734" s="82"/>
      <c r="M734" s="294">
        <v>3000</v>
      </c>
      <c r="N734" s="174">
        <v>1554.49</v>
      </c>
      <c r="O734" s="294">
        <v>0</v>
      </c>
    </row>
    <row r="735" spans="1:15" ht="12.75">
      <c r="A735" s="87">
        <v>546</v>
      </c>
      <c r="B735" s="30">
        <v>2229</v>
      </c>
      <c r="C735" s="30">
        <v>6409</v>
      </c>
      <c r="D735" s="166"/>
      <c r="E735" s="166"/>
      <c r="F735" s="103" t="s">
        <v>334</v>
      </c>
      <c r="G735" s="30"/>
      <c r="H735" s="12"/>
      <c r="I735" s="11"/>
      <c r="J735" s="170">
        <v>0</v>
      </c>
      <c r="K735" s="171">
        <v>6.602</v>
      </c>
      <c r="L735" s="170">
        <v>0</v>
      </c>
      <c r="M735" s="302"/>
      <c r="N735" s="179"/>
      <c r="O735" s="302"/>
    </row>
    <row r="736" spans="1:15" ht="12.75">
      <c r="A736" s="84">
        <v>571</v>
      </c>
      <c r="B736" s="85">
        <v>5410</v>
      </c>
      <c r="C736" s="546">
        <v>4189</v>
      </c>
      <c r="D736" s="450"/>
      <c r="E736" s="450">
        <v>13306</v>
      </c>
      <c r="F736" s="244" t="s">
        <v>1134</v>
      </c>
      <c r="G736" s="252"/>
      <c r="H736" s="9"/>
      <c r="I736" s="4"/>
      <c r="J736" s="334"/>
      <c r="K736" s="165"/>
      <c r="L736" s="82"/>
      <c r="M736" s="294">
        <v>20</v>
      </c>
      <c r="N736" s="174">
        <v>0</v>
      </c>
      <c r="O736" s="294">
        <v>0</v>
      </c>
    </row>
    <row r="737" spans="1:15" ht="12.75">
      <c r="A737" s="133">
        <v>572</v>
      </c>
      <c r="B737" s="127">
        <v>5410</v>
      </c>
      <c r="C737" s="127">
        <v>4171</v>
      </c>
      <c r="D737" s="277"/>
      <c r="E737" s="277">
        <v>13306</v>
      </c>
      <c r="F737" s="150" t="s">
        <v>1135</v>
      </c>
      <c r="G737" s="32"/>
      <c r="H737" s="9"/>
      <c r="I737" s="4"/>
      <c r="J737" s="334"/>
      <c r="K737" s="165"/>
      <c r="L737" s="82"/>
      <c r="M737" s="294">
        <v>10000</v>
      </c>
      <c r="N737" s="174">
        <v>13313.21</v>
      </c>
      <c r="O737" s="294">
        <v>0</v>
      </c>
    </row>
    <row r="738" spans="1:15" ht="12.75">
      <c r="A738" s="133">
        <v>573</v>
      </c>
      <c r="B738" s="127">
        <v>5410</v>
      </c>
      <c r="C738" s="127">
        <v>4172</v>
      </c>
      <c r="D738" s="277"/>
      <c r="E738" s="277">
        <v>13306</v>
      </c>
      <c r="F738" s="150" t="s">
        <v>1136</v>
      </c>
      <c r="G738" s="32"/>
      <c r="H738" s="9"/>
      <c r="I738" s="4"/>
      <c r="J738" s="334"/>
      <c r="K738" s="165"/>
      <c r="L738" s="82"/>
      <c r="M738" s="294">
        <v>5500</v>
      </c>
      <c r="N738" s="174">
        <v>5879.927</v>
      </c>
      <c r="O738" s="294">
        <v>0</v>
      </c>
    </row>
    <row r="739" spans="1:15" ht="12.75">
      <c r="A739" s="87">
        <v>574</v>
      </c>
      <c r="B739" s="26">
        <v>5410</v>
      </c>
      <c r="C739" s="26">
        <v>4173</v>
      </c>
      <c r="D739" s="166"/>
      <c r="E739" s="166">
        <v>13306</v>
      </c>
      <c r="F739" s="103" t="s">
        <v>1137</v>
      </c>
      <c r="G739" s="32"/>
      <c r="H739" s="9"/>
      <c r="I739" s="4"/>
      <c r="J739" s="334"/>
      <c r="K739" s="165"/>
      <c r="L739" s="82"/>
      <c r="M739" s="294">
        <v>2000</v>
      </c>
      <c r="N739" s="174">
        <v>1227.858</v>
      </c>
      <c r="O739" s="294">
        <v>0</v>
      </c>
    </row>
    <row r="740" spans="1:15" ht="12.75">
      <c r="A740" s="87">
        <v>575</v>
      </c>
      <c r="B740" s="26">
        <v>5410</v>
      </c>
      <c r="C740" s="26">
        <v>4177</v>
      </c>
      <c r="D740" s="166"/>
      <c r="E740" s="166">
        <v>13306</v>
      </c>
      <c r="F740" s="243" t="s">
        <v>1168</v>
      </c>
      <c r="G740" s="32"/>
      <c r="H740" s="9"/>
      <c r="I740" s="4"/>
      <c r="J740" s="334"/>
      <c r="K740" s="165"/>
      <c r="L740" s="82"/>
      <c r="M740" s="294">
        <v>40</v>
      </c>
      <c r="N740" s="174">
        <v>18.5</v>
      </c>
      <c r="O740" s="294">
        <v>0</v>
      </c>
    </row>
    <row r="741" spans="1:15" ht="3" customHeight="1">
      <c r="A741" s="87"/>
      <c r="B741" s="26"/>
      <c r="C741" s="26"/>
      <c r="D741" s="166"/>
      <c r="E741" s="166"/>
      <c r="F741" s="103"/>
      <c r="G741" s="32"/>
      <c r="H741" s="9"/>
      <c r="I741" s="4"/>
      <c r="J741" s="334"/>
      <c r="K741" s="165"/>
      <c r="L741" s="82"/>
      <c r="M741" s="294"/>
      <c r="N741" s="175"/>
      <c r="O741" s="294"/>
    </row>
    <row r="742" spans="1:15" ht="13.5" thickBot="1">
      <c r="A742" s="87">
        <v>576</v>
      </c>
      <c r="B742" s="26">
        <v>5410</v>
      </c>
      <c r="C742" s="26">
        <v>4195</v>
      </c>
      <c r="D742" s="166"/>
      <c r="E742" s="166">
        <v>13235</v>
      </c>
      <c r="F742" s="329" t="s">
        <v>9</v>
      </c>
      <c r="G742" s="32"/>
      <c r="H742" s="9"/>
      <c r="I742" s="4"/>
      <c r="J742" s="334"/>
      <c r="K742" s="165"/>
      <c r="L742" s="82"/>
      <c r="M742" s="305">
        <v>75700</v>
      </c>
      <c r="N742" s="210">
        <v>64701.8</v>
      </c>
      <c r="O742" s="294">
        <v>0</v>
      </c>
    </row>
    <row r="743" spans="1:15" ht="13.5" thickBot="1">
      <c r="A743" s="6"/>
      <c r="B743" s="5"/>
      <c r="C743" s="5"/>
      <c r="D743" s="326"/>
      <c r="E743" s="326"/>
      <c r="F743" s="226" t="s">
        <v>1105</v>
      </c>
      <c r="G743" s="278"/>
      <c r="H743" s="279"/>
      <c r="I743" s="234"/>
      <c r="J743" s="273">
        <f>SUM(J729:J742)</f>
        <v>0</v>
      </c>
      <c r="K743" s="227">
        <f>SUM(K730:K742)</f>
        <v>11.47</v>
      </c>
      <c r="L743" s="273">
        <v>0</v>
      </c>
      <c r="M743" s="311">
        <f>SUM(M726:M742)</f>
        <v>106700</v>
      </c>
      <c r="N743" s="494">
        <f>SUM(N726:N742)</f>
        <v>92009.857</v>
      </c>
      <c r="O743" s="311">
        <f>SUM(O726:O742)</f>
        <v>0</v>
      </c>
    </row>
    <row r="744" spans="1:15" ht="3" customHeight="1">
      <c r="A744" s="6"/>
      <c r="B744" s="5"/>
      <c r="C744" s="5"/>
      <c r="D744" s="326"/>
      <c r="E744" s="326"/>
      <c r="F744" s="17"/>
      <c r="G744" s="5"/>
      <c r="H744" s="9"/>
      <c r="I744" s="4"/>
      <c r="J744" s="82"/>
      <c r="K744" s="165"/>
      <c r="L744" s="82"/>
      <c r="M744" s="200"/>
      <c r="N744" s="192"/>
      <c r="O744" s="310"/>
    </row>
    <row r="745" spans="1:15" ht="12.75">
      <c r="A745" s="133">
        <v>600</v>
      </c>
      <c r="B745" s="127">
        <v>4116</v>
      </c>
      <c r="C745" s="32"/>
      <c r="D745" s="277"/>
      <c r="E745" s="277">
        <v>13306</v>
      </c>
      <c r="F745" s="55" t="s">
        <v>10</v>
      </c>
      <c r="G745" s="54"/>
      <c r="H745" s="13"/>
      <c r="I745" s="6"/>
      <c r="J745" s="316">
        <v>31000</v>
      </c>
      <c r="K745" s="388">
        <v>29530</v>
      </c>
      <c r="L745" s="316">
        <v>0</v>
      </c>
      <c r="M745" s="180"/>
      <c r="N745" s="163"/>
      <c r="O745" s="310"/>
    </row>
    <row r="746" spans="1:15" ht="12.75">
      <c r="A746" s="87">
        <v>601</v>
      </c>
      <c r="B746" s="30">
        <v>4116</v>
      </c>
      <c r="C746" s="30"/>
      <c r="D746" s="166"/>
      <c r="E746" s="166">
        <v>13235</v>
      </c>
      <c r="F746" s="103" t="s">
        <v>367</v>
      </c>
      <c r="G746" s="11"/>
      <c r="H746" s="12"/>
      <c r="I746" s="11"/>
      <c r="J746" s="316">
        <v>75700</v>
      </c>
      <c r="K746" s="171">
        <v>66000</v>
      </c>
      <c r="L746" s="316">
        <v>0</v>
      </c>
      <c r="M746" s="180"/>
      <c r="N746" s="163"/>
      <c r="O746" s="310"/>
    </row>
    <row r="747" spans="1:15" ht="12.75">
      <c r="A747" s="87">
        <v>603</v>
      </c>
      <c r="B747" s="30">
        <v>4111</v>
      </c>
      <c r="C747" s="30"/>
      <c r="D747" s="166"/>
      <c r="E747" s="166">
        <v>98116</v>
      </c>
      <c r="F747" s="150" t="s">
        <v>442</v>
      </c>
      <c r="G747" s="18"/>
      <c r="H747" s="13"/>
      <c r="I747" s="18"/>
      <c r="J747" s="316">
        <v>788</v>
      </c>
      <c r="K747" s="199">
        <v>787.5</v>
      </c>
      <c r="L747" s="316">
        <v>0</v>
      </c>
      <c r="M747" s="180"/>
      <c r="N747" s="163"/>
      <c r="O747" s="310"/>
    </row>
    <row r="748" spans="1:15" ht="13.5" thickBot="1">
      <c r="A748" s="87"/>
      <c r="B748" s="30"/>
      <c r="C748" s="30"/>
      <c r="D748" s="166"/>
      <c r="E748" s="166"/>
      <c r="F748" s="102" t="s">
        <v>8</v>
      </c>
      <c r="G748" s="18"/>
      <c r="H748" s="13"/>
      <c r="I748" s="18"/>
      <c r="J748" s="473">
        <f>SUM(J745:J747)</f>
        <v>107488</v>
      </c>
      <c r="K748" s="193">
        <f>SUM(K745:K747)</f>
        <v>96317.5</v>
      </c>
      <c r="L748" s="473">
        <f>SUM(L745:L747)</f>
        <v>0</v>
      </c>
      <c r="M748" s="180"/>
      <c r="N748" s="163"/>
      <c r="O748" s="310"/>
    </row>
    <row r="749" spans="1:15" ht="13.5" thickBot="1">
      <c r="A749" s="6"/>
      <c r="B749" s="5"/>
      <c r="C749" s="5"/>
      <c r="D749" s="326"/>
      <c r="E749" s="326"/>
      <c r="F749" s="39" t="s">
        <v>382</v>
      </c>
      <c r="G749" s="42"/>
      <c r="H749" s="365"/>
      <c r="I749" s="53">
        <f>SUM(I746)</f>
        <v>0</v>
      </c>
      <c r="J749" s="415">
        <f>SUM(J748)</f>
        <v>107488</v>
      </c>
      <c r="K749" s="503">
        <f>SUM(K748)</f>
        <v>96317.5</v>
      </c>
      <c r="L749" s="297">
        <f>L748</f>
        <v>0</v>
      </c>
      <c r="M749" s="504">
        <f>M743</f>
        <v>106700</v>
      </c>
      <c r="N749" s="505">
        <f>N743</f>
        <v>92009.857</v>
      </c>
      <c r="O749" s="345">
        <f>O743</f>
        <v>0</v>
      </c>
    </row>
    <row r="750" spans="1:15" ht="3" customHeight="1">
      <c r="A750" s="6"/>
      <c r="B750" s="5"/>
      <c r="C750" s="43"/>
      <c r="D750" s="325"/>
      <c r="E750" s="325"/>
      <c r="F750" s="17"/>
      <c r="G750" s="2"/>
      <c r="H750" s="215"/>
      <c r="I750" s="15"/>
      <c r="J750" s="300"/>
      <c r="K750" s="192"/>
      <c r="L750" s="300"/>
      <c r="M750" s="200"/>
      <c r="N750" s="192"/>
      <c r="O750" s="307"/>
    </row>
    <row r="751" spans="1:15" ht="12.75">
      <c r="A751" s="100">
        <v>496</v>
      </c>
      <c r="B751" s="100">
        <v>5901</v>
      </c>
      <c r="C751" s="100">
        <v>4349</v>
      </c>
      <c r="D751" s="167"/>
      <c r="E751" s="167"/>
      <c r="F751" s="103" t="s">
        <v>689</v>
      </c>
      <c r="G751" s="2"/>
      <c r="H751" s="215"/>
      <c r="I751" s="15"/>
      <c r="J751" s="300"/>
      <c r="K751" s="192"/>
      <c r="L751" s="300"/>
      <c r="M751" s="303">
        <v>250</v>
      </c>
      <c r="N751" s="174">
        <v>0</v>
      </c>
      <c r="O751" s="303">
        <v>300</v>
      </c>
    </row>
    <row r="752" spans="1:15" ht="12.75">
      <c r="A752" s="611">
        <v>496</v>
      </c>
      <c r="B752" s="100">
        <v>5212</v>
      </c>
      <c r="C752" s="100">
        <v>4349</v>
      </c>
      <c r="D752" s="167"/>
      <c r="E752" s="167"/>
      <c r="F752" s="103" t="s">
        <v>856</v>
      </c>
      <c r="G752" s="2"/>
      <c r="H752" s="215"/>
      <c r="I752" s="15"/>
      <c r="J752" s="300"/>
      <c r="K752" s="192"/>
      <c r="L752" s="300"/>
      <c r="M752" s="303">
        <v>35</v>
      </c>
      <c r="N752" s="174">
        <v>35</v>
      </c>
      <c r="O752" s="303">
        <v>0</v>
      </c>
    </row>
    <row r="753" spans="1:15" ht="12.75">
      <c r="A753" s="611">
        <v>496</v>
      </c>
      <c r="B753" s="100">
        <v>5222</v>
      </c>
      <c r="C753" s="100">
        <v>4349</v>
      </c>
      <c r="D753" s="167"/>
      <c r="E753" s="167"/>
      <c r="F753" s="103" t="s">
        <v>378</v>
      </c>
      <c r="G753" s="2"/>
      <c r="H753" s="215"/>
      <c r="I753" s="15"/>
      <c r="J753" s="300"/>
      <c r="K753" s="192"/>
      <c r="L753" s="300"/>
      <c r="M753" s="303">
        <v>109</v>
      </c>
      <c r="N753" s="174">
        <v>108.496</v>
      </c>
      <c r="O753" s="303">
        <v>0</v>
      </c>
    </row>
    <row r="754" spans="1:15" ht="12.75">
      <c r="A754" s="611">
        <v>496</v>
      </c>
      <c r="B754" s="100">
        <v>5339</v>
      </c>
      <c r="C754" s="100">
        <v>4349</v>
      </c>
      <c r="D754" s="167"/>
      <c r="E754" s="167"/>
      <c r="F754" s="103" t="s">
        <v>119</v>
      </c>
      <c r="G754" s="2"/>
      <c r="H754" s="215"/>
      <c r="I754" s="15"/>
      <c r="J754" s="300"/>
      <c r="K754" s="192"/>
      <c r="L754" s="300"/>
      <c r="M754" s="303">
        <v>60</v>
      </c>
      <c r="N754" s="174">
        <v>60</v>
      </c>
      <c r="O754" s="303">
        <v>0</v>
      </c>
    </row>
    <row r="755" spans="1:15" ht="12" customHeight="1">
      <c r="A755" s="439">
        <v>496</v>
      </c>
      <c r="B755" s="125"/>
      <c r="C755" s="125"/>
      <c r="D755" s="167"/>
      <c r="E755" s="167"/>
      <c r="F755" s="65" t="s">
        <v>690</v>
      </c>
      <c r="G755" s="328"/>
      <c r="H755" s="384"/>
      <c r="I755" s="437"/>
      <c r="J755" s="438"/>
      <c r="K755" s="192"/>
      <c r="L755" s="300"/>
      <c r="M755" s="181">
        <f>SUM(M751:M754)</f>
        <v>454</v>
      </c>
      <c r="N755" s="175">
        <f>SUM(N751:N754)</f>
        <v>203.49599999999998</v>
      </c>
      <c r="O755" s="304">
        <f>SUM(O751:O754)</f>
        <v>300</v>
      </c>
    </row>
    <row r="756" spans="1:15" ht="2.25" customHeight="1">
      <c r="A756" s="439"/>
      <c r="B756" s="125"/>
      <c r="C756" s="125"/>
      <c r="D756" s="167"/>
      <c r="E756" s="167"/>
      <c r="F756" s="151"/>
      <c r="G756" s="328"/>
      <c r="H756" s="384"/>
      <c r="I756" s="437"/>
      <c r="J756" s="440"/>
      <c r="K756" s="175"/>
      <c r="L756" s="574"/>
      <c r="M756" s="181"/>
      <c r="N756" s="175"/>
      <c r="O756" s="304"/>
    </row>
    <row r="757" spans="1:15" ht="12.75">
      <c r="A757" s="27">
        <v>497</v>
      </c>
      <c r="B757" s="26">
        <v>2132</v>
      </c>
      <c r="C757" s="26">
        <v>4349</v>
      </c>
      <c r="D757" s="166"/>
      <c r="E757" s="166"/>
      <c r="F757" s="67" t="s">
        <v>828</v>
      </c>
      <c r="G757" s="5"/>
      <c r="H757" s="9"/>
      <c r="I757" s="4"/>
      <c r="J757" s="294">
        <v>70</v>
      </c>
      <c r="K757" s="171">
        <v>55.221</v>
      </c>
      <c r="L757" s="294">
        <v>60</v>
      </c>
      <c r="M757" s="302"/>
      <c r="N757" s="192"/>
      <c r="O757" s="307"/>
    </row>
    <row r="758" spans="1:15" ht="12.75">
      <c r="A758" s="27">
        <v>497</v>
      </c>
      <c r="B758" s="26">
        <v>5137</v>
      </c>
      <c r="C758" s="26">
        <v>4349</v>
      </c>
      <c r="D758" s="166"/>
      <c r="E758" s="166"/>
      <c r="F758" s="67" t="s">
        <v>336</v>
      </c>
      <c r="G758" s="5"/>
      <c r="H758" s="9"/>
      <c r="I758" s="4"/>
      <c r="J758" s="302"/>
      <c r="K758" s="165"/>
      <c r="L758" s="302"/>
      <c r="M758" s="303">
        <v>0</v>
      </c>
      <c r="N758" s="171">
        <v>0</v>
      </c>
      <c r="O758" s="303">
        <v>10</v>
      </c>
    </row>
    <row r="759" spans="1:15" ht="12.75">
      <c r="A759" s="27">
        <v>497</v>
      </c>
      <c r="B759" s="26">
        <v>5139</v>
      </c>
      <c r="C759" s="26">
        <v>4349</v>
      </c>
      <c r="D759" s="166"/>
      <c r="E759" s="166"/>
      <c r="F759" s="67" t="s">
        <v>829</v>
      </c>
      <c r="G759" s="5"/>
      <c r="H759" s="9"/>
      <c r="I759" s="4"/>
      <c r="J759" s="82"/>
      <c r="K759" s="165"/>
      <c r="L759" s="82"/>
      <c r="M759" s="303">
        <v>8</v>
      </c>
      <c r="N759" s="171">
        <v>3.01</v>
      </c>
      <c r="O759" s="303">
        <v>10</v>
      </c>
    </row>
    <row r="760" spans="1:15" ht="12.75">
      <c r="A760" s="27">
        <v>497</v>
      </c>
      <c r="B760" s="26">
        <v>5151</v>
      </c>
      <c r="C760" s="26">
        <v>4349</v>
      </c>
      <c r="D760" s="166"/>
      <c r="E760" s="166"/>
      <c r="F760" s="67" t="s">
        <v>1091</v>
      </c>
      <c r="G760" s="5"/>
      <c r="H760" s="9"/>
      <c r="I760" s="4"/>
      <c r="J760" s="82"/>
      <c r="K760" s="165"/>
      <c r="L760" s="82"/>
      <c r="M760" s="303">
        <v>10</v>
      </c>
      <c r="N760" s="171">
        <v>8.47</v>
      </c>
      <c r="O760" s="303">
        <v>10</v>
      </c>
    </row>
    <row r="761" spans="1:15" ht="12.75">
      <c r="A761" s="27">
        <v>497</v>
      </c>
      <c r="B761" s="26">
        <v>5152</v>
      </c>
      <c r="C761" s="26">
        <v>4349</v>
      </c>
      <c r="D761" s="166"/>
      <c r="E761" s="166"/>
      <c r="F761" s="67" t="s">
        <v>1076</v>
      </c>
      <c r="G761" s="5"/>
      <c r="H761" s="9"/>
      <c r="I761" s="4"/>
      <c r="J761" s="82"/>
      <c r="K761" s="165"/>
      <c r="L761" s="82"/>
      <c r="M761" s="303">
        <v>27</v>
      </c>
      <c r="N761" s="171">
        <v>25.455</v>
      </c>
      <c r="O761" s="303">
        <v>35</v>
      </c>
    </row>
    <row r="762" spans="1:15" ht="12.75">
      <c r="A762" s="27">
        <v>497</v>
      </c>
      <c r="B762" s="26">
        <v>5154</v>
      </c>
      <c r="C762" s="26">
        <v>4349</v>
      </c>
      <c r="D762" s="166"/>
      <c r="E762" s="166"/>
      <c r="F762" s="67" t="s">
        <v>1066</v>
      </c>
      <c r="G762" s="5"/>
      <c r="H762" s="9"/>
      <c r="I762" s="4"/>
      <c r="J762" s="82"/>
      <c r="K762" s="165"/>
      <c r="L762" s="82"/>
      <c r="M762" s="303">
        <v>25</v>
      </c>
      <c r="N762" s="171">
        <v>5.55</v>
      </c>
      <c r="O762" s="303">
        <v>25</v>
      </c>
    </row>
    <row r="763" spans="1:15" ht="12.75">
      <c r="A763" s="27">
        <v>497</v>
      </c>
      <c r="B763" s="26">
        <v>5169</v>
      </c>
      <c r="C763" s="26">
        <v>4349</v>
      </c>
      <c r="D763" s="166"/>
      <c r="E763" s="166"/>
      <c r="F763" s="67" t="s">
        <v>1057</v>
      </c>
      <c r="G763" s="5"/>
      <c r="H763" s="9"/>
      <c r="I763" s="4"/>
      <c r="J763" s="82"/>
      <c r="K763" s="165"/>
      <c r="L763" s="82"/>
      <c r="M763" s="303">
        <v>0</v>
      </c>
      <c r="N763" s="171">
        <v>0</v>
      </c>
      <c r="O763" s="303">
        <v>10</v>
      </c>
    </row>
    <row r="764" spans="1:15" ht="12.75">
      <c r="A764" s="27">
        <v>497</v>
      </c>
      <c r="B764" s="26">
        <v>5171</v>
      </c>
      <c r="C764" s="26">
        <v>4349</v>
      </c>
      <c r="D764" s="166"/>
      <c r="E764" s="166"/>
      <c r="F764" s="67" t="s">
        <v>1222</v>
      </c>
      <c r="G764" s="5"/>
      <c r="H764" s="9"/>
      <c r="I764" s="4"/>
      <c r="J764" s="82"/>
      <c r="K764" s="165"/>
      <c r="L764" s="82"/>
      <c r="M764" s="303">
        <v>0</v>
      </c>
      <c r="N764" s="171">
        <v>0</v>
      </c>
      <c r="O764" s="303">
        <v>10</v>
      </c>
    </row>
    <row r="765" spans="1:15" ht="12.75">
      <c r="A765" s="75">
        <v>497</v>
      </c>
      <c r="B765" s="11"/>
      <c r="C765" s="11"/>
      <c r="D765" s="168"/>
      <c r="E765" s="166"/>
      <c r="F765" s="70" t="s">
        <v>830</v>
      </c>
      <c r="J765" s="295">
        <f>SUM(J757:J764)</f>
        <v>70</v>
      </c>
      <c r="K765" s="173">
        <f>SUM(K757:K764)</f>
        <v>55.221</v>
      </c>
      <c r="L765" s="295">
        <f>SUM(L757:L764)</f>
        <v>60</v>
      </c>
      <c r="M765" s="295">
        <f>SUM(M758:M764)</f>
        <v>70</v>
      </c>
      <c r="N765" s="173">
        <f>SUM(N758:N764)</f>
        <v>42.485</v>
      </c>
      <c r="O765" s="304">
        <f>SUM(O758:O764)</f>
        <v>110</v>
      </c>
    </row>
    <row r="766" spans="1:15" ht="3" customHeight="1">
      <c r="A766" s="75"/>
      <c r="B766" s="11"/>
      <c r="C766" s="11"/>
      <c r="D766" s="168"/>
      <c r="E766" s="166"/>
      <c r="F766" s="70"/>
      <c r="J766" s="170"/>
      <c r="K766" s="171"/>
      <c r="L766" s="295"/>
      <c r="M766" s="294"/>
      <c r="N766" s="171"/>
      <c r="O766" s="304"/>
    </row>
    <row r="767" spans="1:15" ht="12" customHeight="1">
      <c r="A767" s="75">
        <v>520</v>
      </c>
      <c r="B767" s="11">
        <v>1361</v>
      </c>
      <c r="C767" s="25"/>
      <c r="D767" s="470"/>
      <c r="E767" s="166"/>
      <c r="F767" s="70" t="s">
        <v>438</v>
      </c>
      <c r="J767" s="172">
        <v>5</v>
      </c>
      <c r="K767" s="173">
        <v>4.11</v>
      </c>
      <c r="L767" s="295">
        <v>5</v>
      </c>
      <c r="M767" s="302"/>
      <c r="N767" s="165"/>
      <c r="O767" s="307"/>
    </row>
    <row r="768" spans="1:15" ht="2.25" customHeight="1">
      <c r="A768" s="75"/>
      <c r="B768" s="11"/>
      <c r="C768" s="25"/>
      <c r="D768" s="470"/>
      <c r="E768" s="166"/>
      <c r="F768" s="70"/>
      <c r="J768" s="172"/>
      <c r="K768" s="173"/>
      <c r="L768" s="556"/>
      <c r="M768" s="294"/>
      <c r="N768" s="171"/>
      <c r="O768" s="304"/>
    </row>
    <row r="769" spans="1:15" ht="12" customHeight="1">
      <c r="A769" s="27">
        <v>521</v>
      </c>
      <c r="B769" s="62">
        <v>5151</v>
      </c>
      <c r="C769" s="122">
        <v>4349</v>
      </c>
      <c r="D769" s="470"/>
      <c r="E769" s="166"/>
      <c r="F769" s="62" t="s">
        <v>322</v>
      </c>
      <c r="J769" s="209"/>
      <c r="K769" s="190"/>
      <c r="L769" s="306"/>
      <c r="M769" s="303">
        <v>1</v>
      </c>
      <c r="N769" s="171">
        <v>1.415</v>
      </c>
      <c r="O769" s="303">
        <v>2</v>
      </c>
    </row>
    <row r="770" spans="1:15" ht="12" customHeight="1">
      <c r="A770" s="27">
        <v>521</v>
      </c>
      <c r="B770" s="62">
        <v>5152</v>
      </c>
      <c r="C770" s="122">
        <v>4349</v>
      </c>
      <c r="D770" s="470"/>
      <c r="E770" s="166"/>
      <c r="F770" s="62" t="s">
        <v>323</v>
      </c>
      <c r="J770" s="209"/>
      <c r="K770" s="190"/>
      <c r="L770" s="306"/>
      <c r="M770" s="303">
        <v>8</v>
      </c>
      <c r="N770" s="171">
        <v>7.8</v>
      </c>
      <c r="O770" s="303">
        <v>10</v>
      </c>
    </row>
    <row r="771" spans="1:15" ht="12" customHeight="1">
      <c r="A771" s="27">
        <v>521</v>
      </c>
      <c r="B771" s="62">
        <v>5154</v>
      </c>
      <c r="C771" s="122">
        <v>4349</v>
      </c>
      <c r="D771" s="470"/>
      <c r="E771" s="166"/>
      <c r="F771" s="62" t="s">
        <v>204</v>
      </c>
      <c r="J771" s="209"/>
      <c r="K771" s="190"/>
      <c r="L771" s="306"/>
      <c r="M771" s="303">
        <v>0</v>
      </c>
      <c r="N771" s="171">
        <v>0.06</v>
      </c>
      <c r="O771" s="303">
        <v>0</v>
      </c>
    </row>
    <row r="772" spans="1:15" ht="12" customHeight="1">
      <c r="A772" s="75">
        <v>521</v>
      </c>
      <c r="B772" s="11"/>
      <c r="C772" s="25"/>
      <c r="D772" s="470"/>
      <c r="E772" s="166"/>
      <c r="F772" s="70" t="s">
        <v>324</v>
      </c>
      <c r="J772" s="209"/>
      <c r="K772" s="190"/>
      <c r="L772" s="306"/>
      <c r="M772" s="295">
        <f>SUM(M769:M771)</f>
        <v>9</v>
      </c>
      <c r="N772" s="173">
        <f>SUM(N769:N771)</f>
        <v>9.275</v>
      </c>
      <c r="O772" s="304">
        <f>SUM(O769:O771)</f>
        <v>12</v>
      </c>
    </row>
    <row r="773" spans="1:15" ht="2.25" customHeight="1">
      <c r="A773" s="75"/>
      <c r="B773" s="11"/>
      <c r="C773" s="25"/>
      <c r="D773" s="470"/>
      <c r="E773" s="166"/>
      <c r="F773" s="70"/>
      <c r="J773" s="209"/>
      <c r="K773" s="190"/>
      <c r="L773" s="306"/>
      <c r="M773" s="294"/>
      <c r="N773" s="171"/>
      <c r="O773" s="304"/>
    </row>
    <row r="774" spans="1:15" ht="12.75" customHeight="1">
      <c r="A774" s="75">
        <v>550</v>
      </c>
      <c r="B774" s="11">
        <v>5194</v>
      </c>
      <c r="C774" s="25">
        <v>4399</v>
      </c>
      <c r="D774" s="470"/>
      <c r="E774" s="166"/>
      <c r="F774" s="70" t="s">
        <v>400</v>
      </c>
      <c r="J774" s="82"/>
      <c r="K774" s="165"/>
      <c r="L774" s="82"/>
      <c r="M774" s="295">
        <v>40</v>
      </c>
      <c r="N774" s="173">
        <v>1.427</v>
      </c>
      <c r="O774" s="304">
        <v>40</v>
      </c>
    </row>
    <row r="775" spans="1:15" ht="13.5" customHeight="1">
      <c r="A775" s="75">
        <v>548</v>
      </c>
      <c r="B775" s="30">
        <v>2329</v>
      </c>
      <c r="C775" s="25">
        <v>3569</v>
      </c>
      <c r="D775" s="470"/>
      <c r="E775" s="166"/>
      <c r="F775" s="70" t="s">
        <v>443</v>
      </c>
      <c r="J775" s="172">
        <v>1</v>
      </c>
      <c r="K775" s="173">
        <v>1.069</v>
      </c>
      <c r="L775" s="295">
        <v>1</v>
      </c>
      <c r="M775" s="302"/>
      <c r="N775" s="165"/>
      <c r="O775" s="307"/>
    </row>
    <row r="776" spans="1:15" ht="2.25" customHeight="1">
      <c r="A776" s="75"/>
      <c r="B776" s="30"/>
      <c r="C776" s="25"/>
      <c r="D776" s="470"/>
      <c r="E776" s="166"/>
      <c r="F776" s="70"/>
      <c r="J776" s="172"/>
      <c r="K776" s="173"/>
      <c r="L776" s="556"/>
      <c r="M776" s="294"/>
      <c r="N776" s="171"/>
      <c r="O776" s="304"/>
    </row>
    <row r="777" spans="1:15" ht="12.75" customHeight="1">
      <c r="A777" s="27">
        <v>584</v>
      </c>
      <c r="B777" s="30">
        <v>5901</v>
      </c>
      <c r="C777" s="25">
        <v>4349</v>
      </c>
      <c r="D777" s="470"/>
      <c r="E777" s="166"/>
      <c r="F777" s="149" t="s">
        <v>422</v>
      </c>
      <c r="J777" s="209"/>
      <c r="K777" s="190"/>
      <c r="L777" s="306"/>
      <c r="M777" s="294">
        <v>0</v>
      </c>
      <c r="N777" s="171">
        <v>0</v>
      </c>
      <c r="O777" s="303">
        <v>1100</v>
      </c>
    </row>
    <row r="778" spans="1:15" ht="12" customHeight="1">
      <c r="A778" s="26">
        <v>584</v>
      </c>
      <c r="B778" s="30">
        <v>5169</v>
      </c>
      <c r="C778" s="30">
        <v>4349</v>
      </c>
      <c r="D778" s="166"/>
      <c r="E778" s="166"/>
      <c r="F778" s="103" t="s">
        <v>423</v>
      </c>
      <c r="G778" s="4"/>
      <c r="H778" s="9"/>
      <c r="I778" s="4"/>
      <c r="J778" s="82"/>
      <c r="K778" s="165"/>
      <c r="L778" s="82"/>
      <c r="M778" s="303">
        <v>8</v>
      </c>
      <c r="N778" s="174">
        <v>0</v>
      </c>
      <c r="O778" s="303">
        <v>50</v>
      </c>
    </row>
    <row r="779" spans="1:15" ht="12.75">
      <c r="A779" s="100">
        <v>584</v>
      </c>
      <c r="B779" s="30">
        <v>5221</v>
      </c>
      <c r="C779" s="125">
        <v>4349</v>
      </c>
      <c r="D779" s="167"/>
      <c r="E779" s="167"/>
      <c r="F779" s="103" t="s">
        <v>723</v>
      </c>
      <c r="G779" s="1"/>
      <c r="H779" s="130"/>
      <c r="I779" s="50"/>
      <c r="J779" s="82"/>
      <c r="K779" s="165"/>
      <c r="L779" s="409"/>
      <c r="M779" s="303">
        <v>260</v>
      </c>
      <c r="N779" s="174">
        <v>260</v>
      </c>
      <c r="O779" s="303">
        <v>0</v>
      </c>
    </row>
    <row r="780" spans="1:15" ht="12.75">
      <c r="A780" s="100">
        <v>584</v>
      </c>
      <c r="B780" s="30">
        <v>5222</v>
      </c>
      <c r="C780" s="125">
        <v>4349</v>
      </c>
      <c r="D780" s="167"/>
      <c r="E780" s="167"/>
      <c r="F780" s="103" t="s">
        <v>255</v>
      </c>
      <c r="G780" s="1"/>
      <c r="H780" s="130"/>
      <c r="I780" s="50"/>
      <c r="J780" s="82"/>
      <c r="K780" s="165"/>
      <c r="L780" s="409"/>
      <c r="M780" s="303">
        <v>623</v>
      </c>
      <c r="N780" s="174">
        <v>623</v>
      </c>
      <c r="O780" s="303">
        <v>0</v>
      </c>
    </row>
    <row r="781" spans="1:15" ht="12.75">
      <c r="A781" s="100">
        <v>584</v>
      </c>
      <c r="B781" s="30">
        <v>5223</v>
      </c>
      <c r="C781" s="125">
        <v>4349</v>
      </c>
      <c r="D781" s="167"/>
      <c r="E781" s="167"/>
      <c r="F781" s="103" t="s">
        <v>724</v>
      </c>
      <c r="G781" s="1"/>
      <c r="H781" s="130"/>
      <c r="I781" s="50"/>
      <c r="J781" s="82"/>
      <c r="K781" s="165"/>
      <c r="L781" s="409"/>
      <c r="M781" s="303">
        <v>20</v>
      </c>
      <c r="N781" s="174">
        <v>20</v>
      </c>
      <c r="O781" s="303">
        <v>0</v>
      </c>
    </row>
    <row r="782" spans="1:15" ht="12.75">
      <c r="A782" s="100">
        <v>584</v>
      </c>
      <c r="B782" s="30">
        <v>5331</v>
      </c>
      <c r="C782" s="125">
        <v>4349</v>
      </c>
      <c r="D782" s="167"/>
      <c r="E782" s="167"/>
      <c r="F782" s="103" t="s">
        <v>725</v>
      </c>
      <c r="G782" s="1"/>
      <c r="H782" s="130"/>
      <c r="I782" s="50"/>
      <c r="J782" s="82"/>
      <c r="K782" s="165"/>
      <c r="L782" s="409"/>
      <c r="M782" s="303">
        <v>10</v>
      </c>
      <c r="N782" s="174">
        <v>10</v>
      </c>
      <c r="O782" s="303">
        <v>0</v>
      </c>
    </row>
    <row r="783" spans="1:15" ht="12.75">
      <c r="A783" s="100">
        <v>584</v>
      </c>
      <c r="B783" s="30">
        <v>5333</v>
      </c>
      <c r="C783" s="125">
        <v>4349</v>
      </c>
      <c r="D783" s="167"/>
      <c r="E783" s="167"/>
      <c r="F783" s="103" t="s">
        <v>728</v>
      </c>
      <c r="G783" s="1"/>
      <c r="H783" s="130"/>
      <c r="I783" s="50"/>
      <c r="J783" s="82"/>
      <c r="K783" s="165"/>
      <c r="L783" s="409"/>
      <c r="M783" s="303">
        <v>15</v>
      </c>
      <c r="N783" s="174">
        <v>15</v>
      </c>
      <c r="O783" s="303">
        <v>0</v>
      </c>
    </row>
    <row r="784" spans="1:15" ht="12.75">
      <c r="A784" s="100">
        <v>584</v>
      </c>
      <c r="B784" s="30">
        <v>5339</v>
      </c>
      <c r="C784" s="125">
        <v>4349</v>
      </c>
      <c r="D784" s="167"/>
      <c r="E784" s="167"/>
      <c r="F784" s="103" t="s">
        <v>726</v>
      </c>
      <c r="G784" s="1"/>
      <c r="H784" s="130"/>
      <c r="I784" s="50"/>
      <c r="J784" s="82"/>
      <c r="K784" s="165"/>
      <c r="L784" s="409"/>
      <c r="M784" s="303">
        <v>120</v>
      </c>
      <c r="N784" s="174">
        <v>120</v>
      </c>
      <c r="O784" s="303">
        <v>0</v>
      </c>
    </row>
    <row r="785" spans="1:15" ht="12.75">
      <c r="A785" s="232">
        <v>584</v>
      </c>
      <c r="B785" s="646"/>
      <c r="C785" s="491"/>
      <c r="D785" s="435"/>
      <c r="E785" s="435"/>
      <c r="F785" s="378" t="s">
        <v>687</v>
      </c>
      <c r="G785" s="1"/>
      <c r="H785" s="130"/>
      <c r="I785" s="52"/>
      <c r="J785" s="209"/>
      <c r="K785" s="190"/>
      <c r="L785" s="209"/>
      <c r="M785" s="296">
        <f>SUM(M777:M784)</f>
        <v>1056</v>
      </c>
      <c r="N785" s="203">
        <f>SUM(N777:N784)</f>
        <v>1048</v>
      </c>
      <c r="O785" s="308">
        <f>SUM(O777:O784)</f>
        <v>1150</v>
      </c>
    </row>
    <row r="786" spans="1:15" ht="2.25" customHeight="1">
      <c r="A786" s="124"/>
      <c r="B786" s="359"/>
      <c r="C786" s="125"/>
      <c r="D786" s="167"/>
      <c r="E786" s="167"/>
      <c r="F786" s="151"/>
      <c r="G786" s="1"/>
      <c r="H786" s="130"/>
      <c r="I786" s="50"/>
      <c r="J786" s="172"/>
      <c r="K786" s="173"/>
      <c r="L786" s="172"/>
      <c r="M786" s="295"/>
      <c r="N786" s="175"/>
      <c r="O786" s="304"/>
    </row>
    <row r="787" spans="1:15" ht="12.75">
      <c r="A787" s="236">
        <v>957</v>
      </c>
      <c r="B787" s="646" t="s">
        <v>109</v>
      </c>
      <c r="C787" s="491"/>
      <c r="D787" s="435"/>
      <c r="E787" s="435">
        <v>4428</v>
      </c>
      <c r="F787" s="150" t="s">
        <v>110</v>
      </c>
      <c r="G787" s="1"/>
      <c r="H787" s="130"/>
      <c r="I787" s="50"/>
      <c r="J787" s="170">
        <v>125</v>
      </c>
      <c r="K787" s="171">
        <v>124.6</v>
      </c>
      <c r="L787" s="170">
        <v>0</v>
      </c>
      <c r="M787" s="306"/>
      <c r="N787" s="192"/>
      <c r="O787" s="729"/>
    </row>
    <row r="788" spans="1:15" ht="12.75">
      <c r="A788" s="236">
        <v>957</v>
      </c>
      <c r="B788" s="646" t="s">
        <v>1035</v>
      </c>
      <c r="C788" s="491">
        <v>4378</v>
      </c>
      <c r="D788" s="435"/>
      <c r="E788" s="435">
        <v>4428</v>
      </c>
      <c r="F788" s="150" t="s">
        <v>1036</v>
      </c>
      <c r="G788" s="1"/>
      <c r="H788" s="130"/>
      <c r="I788" s="50"/>
      <c r="J788" s="82"/>
      <c r="K788" s="165"/>
      <c r="L788" s="82"/>
      <c r="M788" s="294">
        <v>85</v>
      </c>
      <c r="N788" s="174">
        <v>9.387</v>
      </c>
      <c r="O788" s="805">
        <v>0</v>
      </c>
    </row>
    <row r="789" spans="1:15" ht="12.75">
      <c r="A789" s="236">
        <v>957</v>
      </c>
      <c r="B789" s="646" t="s">
        <v>1035</v>
      </c>
      <c r="C789" s="491">
        <v>4378</v>
      </c>
      <c r="D789" s="435"/>
      <c r="E789" s="435"/>
      <c r="F789" s="150" t="s">
        <v>1037</v>
      </c>
      <c r="G789" s="1"/>
      <c r="H789" s="130"/>
      <c r="I789" s="50"/>
      <c r="J789" s="82"/>
      <c r="K789" s="165"/>
      <c r="L789" s="82"/>
      <c r="M789" s="294">
        <v>37</v>
      </c>
      <c r="N789" s="174">
        <v>4.023</v>
      </c>
      <c r="O789" s="805">
        <v>0</v>
      </c>
    </row>
    <row r="790" spans="1:15" ht="12.75">
      <c r="A790" s="236">
        <v>957</v>
      </c>
      <c r="B790" s="646" t="s">
        <v>1038</v>
      </c>
      <c r="C790" s="491">
        <v>4378</v>
      </c>
      <c r="D790" s="435"/>
      <c r="E790" s="435">
        <v>4428</v>
      </c>
      <c r="F790" s="150" t="s">
        <v>1040</v>
      </c>
      <c r="G790" s="1"/>
      <c r="H790" s="130"/>
      <c r="I790" s="50"/>
      <c r="J790" s="82"/>
      <c r="K790" s="165"/>
      <c r="L790" s="82"/>
      <c r="M790" s="294">
        <v>21</v>
      </c>
      <c r="N790" s="174">
        <v>2.347</v>
      </c>
      <c r="O790" s="805">
        <v>0</v>
      </c>
    </row>
    <row r="791" spans="1:15" ht="12.75">
      <c r="A791" s="236">
        <v>957</v>
      </c>
      <c r="B791" s="646" t="s">
        <v>1038</v>
      </c>
      <c r="C791" s="491">
        <v>4378</v>
      </c>
      <c r="D791" s="435"/>
      <c r="E791" s="435"/>
      <c r="F791" s="150" t="s">
        <v>1041</v>
      </c>
      <c r="G791" s="1"/>
      <c r="H791" s="130"/>
      <c r="I791" s="50"/>
      <c r="J791" s="82"/>
      <c r="K791" s="165"/>
      <c r="L791" s="82"/>
      <c r="M791" s="294">
        <v>9</v>
      </c>
      <c r="N791" s="174">
        <v>1</v>
      </c>
      <c r="O791" s="805">
        <v>0</v>
      </c>
    </row>
    <row r="792" spans="1:15" ht="12.75">
      <c r="A792" s="236">
        <v>957</v>
      </c>
      <c r="B792" s="646" t="s">
        <v>1039</v>
      </c>
      <c r="C792" s="491">
        <v>4378</v>
      </c>
      <c r="D792" s="435"/>
      <c r="E792" s="435">
        <v>4428</v>
      </c>
      <c r="F792" s="150" t="s">
        <v>365</v>
      </c>
      <c r="G792" s="1"/>
      <c r="H792" s="130"/>
      <c r="I792" s="50"/>
      <c r="J792" s="82"/>
      <c r="K792" s="165"/>
      <c r="L792" s="82"/>
      <c r="M792" s="294">
        <v>8</v>
      </c>
      <c r="N792" s="174">
        <v>0.844</v>
      </c>
      <c r="O792" s="805">
        <v>0</v>
      </c>
    </row>
    <row r="793" spans="1:15" ht="12.75">
      <c r="A793" s="236">
        <v>957</v>
      </c>
      <c r="B793" s="646" t="s">
        <v>1039</v>
      </c>
      <c r="C793" s="491">
        <v>4378</v>
      </c>
      <c r="D793" s="435"/>
      <c r="E793" s="435"/>
      <c r="F793" s="150" t="s">
        <v>1042</v>
      </c>
      <c r="G793" s="1"/>
      <c r="H793" s="130"/>
      <c r="I793" s="50"/>
      <c r="J793" s="82"/>
      <c r="K793" s="165"/>
      <c r="L793" s="82"/>
      <c r="M793" s="294">
        <v>3</v>
      </c>
      <c r="N793" s="174">
        <v>0.362</v>
      </c>
      <c r="O793" s="805">
        <v>0</v>
      </c>
    </row>
    <row r="794" spans="1:15" ht="12.75">
      <c r="A794" s="236">
        <v>957</v>
      </c>
      <c r="B794" s="646" t="s">
        <v>1053</v>
      </c>
      <c r="C794" s="491">
        <v>4378</v>
      </c>
      <c r="D794" s="435"/>
      <c r="E794" s="435">
        <v>4428</v>
      </c>
      <c r="F794" s="150" t="s">
        <v>843</v>
      </c>
      <c r="G794" s="1"/>
      <c r="H794" s="130"/>
      <c r="I794" s="50"/>
      <c r="J794" s="82"/>
      <c r="K794" s="165"/>
      <c r="L794" s="82"/>
      <c r="M794" s="294">
        <v>3</v>
      </c>
      <c r="N794" s="174">
        <v>0</v>
      </c>
      <c r="O794" s="805">
        <v>0</v>
      </c>
    </row>
    <row r="795" spans="1:15" ht="12.75">
      <c r="A795" s="236">
        <v>957</v>
      </c>
      <c r="B795" s="646" t="s">
        <v>1053</v>
      </c>
      <c r="C795" s="491">
        <v>4378</v>
      </c>
      <c r="D795" s="435"/>
      <c r="E795" s="435"/>
      <c r="F795" s="150" t="s">
        <v>1043</v>
      </c>
      <c r="G795" s="1"/>
      <c r="H795" s="130"/>
      <c r="I795" s="50"/>
      <c r="J795" s="82"/>
      <c r="K795" s="165"/>
      <c r="L795" s="82"/>
      <c r="M795" s="294">
        <v>1</v>
      </c>
      <c r="N795" s="174">
        <v>0</v>
      </c>
      <c r="O795" s="805">
        <v>0</v>
      </c>
    </row>
    <row r="796" spans="1:15" ht="12.75">
      <c r="A796" s="100">
        <v>957</v>
      </c>
      <c r="B796" s="359" t="s">
        <v>783</v>
      </c>
      <c r="C796" s="125">
        <v>4378</v>
      </c>
      <c r="D796" s="167"/>
      <c r="E796" s="167">
        <v>4428</v>
      </c>
      <c r="F796" s="103" t="s">
        <v>784</v>
      </c>
      <c r="G796" s="78"/>
      <c r="H796" s="115"/>
      <c r="I796" s="25"/>
      <c r="J796" s="209"/>
      <c r="K796" s="190"/>
      <c r="L796" s="209"/>
      <c r="M796" s="294">
        <v>2</v>
      </c>
      <c r="N796" s="174">
        <v>0.14</v>
      </c>
      <c r="O796" s="805">
        <v>0</v>
      </c>
    </row>
    <row r="797" spans="1:15" ht="12.75">
      <c r="A797" s="100">
        <v>957</v>
      </c>
      <c r="B797" s="359" t="s">
        <v>783</v>
      </c>
      <c r="C797" s="125">
        <v>4378</v>
      </c>
      <c r="D797" s="167"/>
      <c r="E797" s="167"/>
      <c r="F797" s="103" t="s">
        <v>785</v>
      </c>
      <c r="G797" s="78"/>
      <c r="H797" s="115"/>
      <c r="I797" s="25"/>
      <c r="J797" s="209"/>
      <c r="K797" s="190"/>
      <c r="L797" s="209"/>
      <c r="M797" s="294">
        <v>1</v>
      </c>
      <c r="N797" s="174">
        <v>0.06</v>
      </c>
      <c r="O797" s="805">
        <v>0</v>
      </c>
    </row>
    <row r="798" spans="1:15" ht="12.75">
      <c r="A798" s="100">
        <v>957</v>
      </c>
      <c r="B798" s="359" t="s">
        <v>1044</v>
      </c>
      <c r="C798" s="125">
        <v>4378</v>
      </c>
      <c r="D798" s="167"/>
      <c r="E798" s="167">
        <v>4428</v>
      </c>
      <c r="F798" s="103" t="s">
        <v>1045</v>
      </c>
      <c r="G798" s="78"/>
      <c r="H798" s="115"/>
      <c r="I798" s="25"/>
      <c r="J798" s="209"/>
      <c r="K798" s="190"/>
      <c r="L798" s="209"/>
      <c r="M798" s="294">
        <v>5</v>
      </c>
      <c r="N798" s="174">
        <v>0</v>
      </c>
      <c r="O798" s="805">
        <v>0</v>
      </c>
    </row>
    <row r="799" spans="1:15" ht="12.75">
      <c r="A799" s="100">
        <v>957</v>
      </c>
      <c r="B799" s="359" t="s">
        <v>1044</v>
      </c>
      <c r="C799" s="125">
        <v>4378</v>
      </c>
      <c r="D799" s="167"/>
      <c r="E799" s="167"/>
      <c r="F799" s="103" t="s">
        <v>1046</v>
      </c>
      <c r="G799" s="78"/>
      <c r="H799" s="115"/>
      <c r="I799" s="25"/>
      <c r="J799" s="209"/>
      <c r="K799" s="190"/>
      <c r="L799" s="209"/>
      <c r="M799" s="294">
        <v>2</v>
      </c>
      <c r="N799" s="174">
        <v>0</v>
      </c>
      <c r="O799" s="805">
        <v>0</v>
      </c>
    </row>
    <row r="800" spans="1:15" ht="12.75">
      <c r="A800" s="100">
        <v>957</v>
      </c>
      <c r="B800" s="359" t="s">
        <v>1056</v>
      </c>
      <c r="C800" s="125">
        <v>4378</v>
      </c>
      <c r="D800" s="167"/>
      <c r="E800" s="167">
        <v>4428</v>
      </c>
      <c r="F800" s="103" t="s">
        <v>845</v>
      </c>
      <c r="G800" s="78"/>
      <c r="H800" s="115"/>
      <c r="I800" s="25"/>
      <c r="J800" s="209"/>
      <c r="K800" s="190"/>
      <c r="L800" s="209"/>
      <c r="M800" s="294">
        <v>1</v>
      </c>
      <c r="N800" s="174">
        <v>0.7</v>
      </c>
      <c r="O800" s="805">
        <v>0</v>
      </c>
    </row>
    <row r="801" spans="1:15" ht="12.75">
      <c r="A801" s="100">
        <v>957</v>
      </c>
      <c r="B801" s="359" t="s">
        <v>1056</v>
      </c>
      <c r="C801" s="125">
        <v>4378</v>
      </c>
      <c r="D801" s="167"/>
      <c r="E801" s="167"/>
      <c r="F801" s="103" t="s">
        <v>846</v>
      </c>
      <c r="G801" s="78"/>
      <c r="H801" s="115"/>
      <c r="I801" s="25"/>
      <c r="J801" s="209"/>
      <c r="K801" s="190"/>
      <c r="L801" s="209"/>
      <c r="M801" s="294">
        <v>0</v>
      </c>
      <c r="N801" s="174">
        <v>0.4</v>
      </c>
      <c r="O801" s="805">
        <v>0</v>
      </c>
    </row>
    <row r="802" spans="1:15" ht="12.75">
      <c r="A802" s="124">
        <v>957</v>
      </c>
      <c r="B802" s="359"/>
      <c r="C802" s="125"/>
      <c r="D802" s="167"/>
      <c r="E802" s="167"/>
      <c r="F802" s="101" t="s">
        <v>782</v>
      </c>
      <c r="G802" s="78"/>
      <c r="H802" s="115"/>
      <c r="I802" s="11"/>
      <c r="J802" s="172">
        <f>SUM(J787)</f>
        <v>125</v>
      </c>
      <c r="K802" s="173">
        <f>SUM(K787)</f>
        <v>124.6</v>
      </c>
      <c r="L802" s="172">
        <f>SUM(L787:L797)</f>
        <v>0</v>
      </c>
      <c r="M802" s="295">
        <f>SUM(M788:M801)</f>
        <v>178</v>
      </c>
      <c r="N802" s="175">
        <f>SUM(N788:N801)</f>
        <v>19.262999999999995</v>
      </c>
      <c r="O802" s="304">
        <f>SUM(O788:O801)</f>
        <v>0</v>
      </c>
    </row>
    <row r="803" spans="1:15" ht="2.25" customHeight="1" thickBot="1">
      <c r="A803" s="36"/>
      <c r="B803" s="761"/>
      <c r="C803" s="43"/>
      <c r="D803" s="325"/>
      <c r="E803" s="325"/>
      <c r="F803" s="83"/>
      <c r="G803" s="521"/>
      <c r="H803" s="762"/>
      <c r="I803" s="50"/>
      <c r="J803" s="209"/>
      <c r="K803" s="190"/>
      <c r="L803" s="209"/>
      <c r="M803" s="306"/>
      <c r="N803" s="192"/>
      <c r="O803" s="729"/>
    </row>
    <row r="804" spans="1:15" ht="13.5" thickBot="1">
      <c r="A804" s="5"/>
      <c r="B804" s="5"/>
      <c r="C804" s="5"/>
      <c r="D804" s="326"/>
      <c r="E804" s="326"/>
      <c r="F804" s="138" t="s">
        <v>912</v>
      </c>
      <c r="G804" s="216"/>
      <c r="H804" s="38"/>
      <c r="I804" s="53">
        <f>SUM(I778:I785)</f>
        <v>0</v>
      </c>
      <c r="J804" s="514">
        <f>SUM(J765+J767+J775+J802)</f>
        <v>201</v>
      </c>
      <c r="K804" s="284">
        <f>SUM(K765+K767+K775+K802)</f>
        <v>185</v>
      </c>
      <c r="L804" s="297">
        <f>SUM(L787+L775+L767+L765)</f>
        <v>66</v>
      </c>
      <c r="M804" s="506">
        <f>SUM(M785+M765+M774+M755+M772+M802)</f>
        <v>1807</v>
      </c>
      <c r="N804" s="507">
        <f>SUM(N785+N765+N774+N755+N772+N802)</f>
        <v>1323.946</v>
      </c>
      <c r="O804" s="345">
        <f>SUM(O785+O774+O772+O765+O755)</f>
        <v>1612</v>
      </c>
    </row>
    <row r="805" spans="1:15" ht="13.5" thickBot="1">
      <c r="A805" s="6"/>
      <c r="B805" s="6"/>
      <c r="C805" s="6"/>
      <c r="D805" s="448"/>
      <c r="E805" s="448"/>
      <c r="F805" s="370" t="s">
        <v>59</v>
      </c>
      <c r="G805" s="111"/>
      <c r="H805" s="371"/>
      <c r="I805" s="372" t="e">
        <f>SUM(#REF!+I749+I804)</f>
        <v>#REF!</v>
      </c>
      <c r="J805" s="763">
        <f>SUM(J804+J749)</f>
        <v>107689</v>
      </c>
      <c r="K805" s="764">
        <f>SUM(K804+K749+K743)</f>
        <v>96513.97</v>
      </c>
      <c r="L805" s="765">
        <f>SUM(L804+L749)</f>
        <v>66</v>
      </c>
      <c r="M805" s="766">
        <f>SUM(M804+M749)</f>
        <v>108507</v>
      </c>
      <c r="N805" s="767">
        <f>SUM(N804+N749)</f>
        <v>93333.803</v>
      </c>
      <c r="O805" s="768">
        <f>SUM(O804+O749)</f>
        <v>1612</v>
      </c>
    </row>
    <row r="806" spans="1:15" ht="3" customHeight="1" thickBot="1">
      <c r="A806" s="31"/>
      <c r="B806" s="31"/>
      <c r="C806" s="31"/>
      <c r="D806" s="408"/>
      <c r="E806" s="408"/>
      <c r="H806" s="9"/>
      <c r="J806" s="81"/>
      <c r="K806" s="163"/>
      <c r="L806" s="180"/>
      <c r="M806" s="81"/>
      <c r="N806" s="163"/>
      <c r="O806" s="293"/>
    </row>
    <row r="807" spans="1:15" ht="13.5" thickBot="1">
      <c r="A807" s="7">
        <v>10</v>
      </c>
      <c r="B807" s="59"/>
      <c r="C807" s="59"/>
      <c r="D807" s="456"/>
      <c r="E807" s="456"/>
      <c r="F807" s="20" t="s">
        <v>998</v>
      </c>
      <c r="G807" s="22"/>
      <c r="H807" s="58"/>
      <c r="I807" s="135"/>
      <c r="J807" s="196"/>
      <c r="K807" s="163"/>
      <c r="L807" s="180"/>
      <c r="M807" s="81"/>
      <c r="N807" s="163"/>
      <c r="O807" s="293"/>
    </row>
    <row r="808" spans="1:15" ht="12.75">
      <c r="A808" s="292">
        <v>607</v>
      </c>
      <c r="B808" s="286">
        <v>5169</v>
      </c>
      <c r="C808" s="286">
        <v>2212</v>
      </c>
      <c r="D808" s="453"/>
      <c r="E808" s="347"/>
      <c r="F808" s="281" t="s">
        <v>867</v>
      </c>
      <c r="G808" s="17"/>
      <c r="H808" s="215"/>
      <c r="I808" s="289"/>
      <c r="J808" s="83"/>
      <c r="K808" s="190"/>
      <c r="L808" s="302"/>
      <c r="M808" s="295">
        <v>406</v>
      </c>
      <c r="N808" s="173">
        <v>356.4</v>
      </c>
      <c r="O808" s="295">
        <v>406</v>
      </c>
    </row>
    <row r="809" spans="1:15" ht="12.75">
      <c r="A809" s="77">
        <v>608</v>
      </c>
      <c r="B809" s="76">
        <v>5169</v>
      </c>
      <c r="C809" s="76">
        <v>2219</v>
      </c>
      <c r="D809" s="450"/>
      <c r="E809" s="450"/>
      <c r="F809" s="242" t="s">
        <v>836</v>
      </c>
      <c r="H809" s="10"/>
      <c r="I809" s="106"/>
      <c r="J809" s="169"/>
      <c r="K809" s="165"/>
      <c r="L809" s="82"/>
      <c r="M809" s="295">
        <v>2900</v>
      </c>
      <c r="N809" s="175">
        <v>2341.759</v>
      </c>
      <c r="O809" s="295">
        <v>3210</v>
      </c>
    </row>
    <row r="810" spans="1:15" ht="1.5" customHeight="1">
      <c r="A810" s="77"/>
      <c r="B810" s="76"/>
      <c r="C810" s="76"/>
      <c r="D810" s="450"/>
      <c r="E810" s="450"/>
      <c r="F810" s="242"/>
      <c r="H810" s="10"/>
      <c r="I810" s="106"/>
      <c r="J810" s="169"/>
      <c r="K810" s="165"/>
      <c r="L810" s="82"/>
      <c r="M810" s="295"/>
      <c r="N810" s="175"/>
      <c r="O810" s="295"/>
    </row>
    <row r="811" spans="1:15" ht="12.75">
      <c r="A811" s="75">
        <v>609</v>
      </c>
      <c r="B811" s="30">
        <v>5166</v>
      </c>
      <c r="C811" s="30">
        <v>2219</v>
      </c>
      <c r="D811" s="166"/>
      <c r="E811" s="166"/>
      <c r="F811" s="70" t="s">
        <v>864</v>
      </c>
      <c r="H811" s="10"/>
      <c r="I811" s="25"/>
      <c r="J811" s="169"/>
      <c r="K811" s="165"/>
      <c r="L811" s="82"/>
      <c r="M811" s="295">
        <v>20</v>
      </c>
      <c r="N811" s="175">
        <v>25.716</v>
      </c>
      <c r="O811" s="295">
        <v>20</v>
      </c>
    </row>
    <row r="812" spans="1:15" ht="1.5" customHeight="1">
      <c r="A812" s="75"/>
      <c r="B812" s="30"/>
      <c r="C812" s="30"/>
      <c r="D812" s="166"/>
      <c r="E812" s="166"/>
      <c r="F812" s="70"/>
      <c r="H812" s="10"/>
      <c r="I812" s="25"/>
      <c r="J812" s="169"/>
      <c r="K812" s="165"/>
      <c r="L812" s="82"/>
      <c r="M812" s="295"/>
      <c r="N812" s="171"/>
      <c r="O812" s="295"/>
    </row>
    <row r="813" spans="1:15" ht="12.75">
      <c r="A813" s="49">
        <v>614</v>
      </c>
      <c r="B813" s="30">
        <v>5139</v>
      </c>
      <c r="C813" s="30">
        <v>2212</v>
      </c>
      <c r="D813" s="166"/>
      <c r="E813" s="166"/>
      <c r="F813" s="78" t="s">
        <v>1216</v>
      </c>
      <c r="H813" s="9"/>
      <c r="I813" s="25"/>
      <c r="J813" s="82"/>
      <c r="K813" s="165"/>
      <c r="L813" s="82"/>
      <c r="M813" s="294">
        <v>2543</v>
      </c>
      <c r="N813" s="171">
        <v>2522.439</v>
      </c>
      <c r="O813" s="294">
        <v>2500</v>
      </c>
    </row>
    <row r="814" spans="1:15" ht="12.75">
      <c r="A814" s="49">
        <v>614</v>
      </c>
      <c r="B814" s="30">
        <v>5171</v>
      </c>
      <c r="C814" s="30">
        <v>2212</v>
      </c>
      <c r="D814" s="166"/>
      <c r="E814" s="166"/>
      <c r="F814" s="78" t="s">
        <v>763</v>
      </c>
      <c r="H814" s="9"/>
      <c r="I814" s="25"/>
      <c r="J814" s="82"/>
      <c r="K814" s="165"/>
      <c r="L814" s="82"/>
      <c r="M814" s="294">
        <v>350</v>
      </c>
      <c r="N814" s="171">
        <v>332.084</v>
      </c>
      <c r="O814" s="294">
        <v>400</v>
      </c>
    </row>
    <row r="815" spans="1:15" ht="12.75">
      <c r="A815" s="49">
        <v>614</v>
      </c>
      <c r="B815" s="30">
        <v>5169</v>
      </c>
      <c r="C815" s="30">
        <v>2212</v>
      </c>
      <c r="D815" s="166"/>
      <c r="E815" s="166"/>
      <c r="F815" s="103" t="s">
        <v>1034</v>
      </c>
      <c r="H815" s="9"/>
      <c r="I815" s="25"/>
      <c r="J815" s="82"/>
      <c r="K815" s="165"/>
      <c r="L815" s="82"/>
      <c r="M815" s="294">
        <v>3540</v>
      </c>
      <c r="N815" s="171">
        <v>2362.233</v>
      </c>
      <c r="O815" s="294">
        <v>3340</v>
      </c>
    </row>
    <row r="816" spans="1:15" ht="12.75">
      <c r="A816" s="75">
        <v>614</v>
      </c>
      <c r="B816" s="30"/>
      <c r="C816" s="30"/>
      <c r="D816" s="454"/>
      <c r="E816" s="454"/>
      <c r="F816" s="88" t="s">
        <v>1206</v>
      </c>
      <c r="G816" s="18"/>
      <c r="H816" s="13"/>
      <c r="I816" s="52"/>
      <c r="J816" s="306"/>
      <c r="K816" s="190"/>
      <c r="L816" s="306"/>
      <c r="M816" s="308">
        <f>SUM(M813:M815)</f>
        <v>6433</v>
      </c>
      <c r="N816" s="175">
        <f>SUM(N813:N815)</f>
        <v>5216.755999999999</v>
      </c>
      <c r="O816" s="295">
        <f>SUM(O813:O815)</f>
        <v>6240</v>
      </c>
    </row>
    <row r="817" spans="5:15" ht="2.25" customHeight="1">
      <c r="E817" s="408"/>
      <c r="F817" s="11"/>
      <c r="G817" s="11"/>
      <c r="H817" s="11"/>
      <c r="I817" s="11"/>
      <c r="J817" s="170"/>
      <c r="K817" s="171"/>
      <c r="L817" s="170"/>
      <c r="M817" s="304"/>
      <c r="N817" s="171"/>
      <c r="O817" s="312"/>
    </row>
    <row r="818" spans="1:15" ht="12.75">
      <c r="A818" s="75">
        <v>616</v>
      </c>
      <c r="B818" s="30">
        <v>1343</v>
      </c>
      <c r="C818" s="30"/>
      <c r="D818" s="166"/>
      <c r="E818" s="166"/>
      <c r="F818" s="71" t="s">
        <v>1000</v>
      </c>
      <c r="H818" s="28"/>
      <c r="I818" s="119"/>
      <c r="J818" s="312">
        <v>2641</v>
      </c>
      <c r="K818" s="205">
        <v>2244.544</v>
      </c>
      <c r="L818" s="312">
        <v>2300</v>
      </c>
      <c r="M818" s="686"/>
      <c r="N818" s="165"/>
      <c r="O818" s="302"/>
    </row>
    <row r="819" spans="1:15" ht="12.75">
      <c r="A819" s="75">
        <v>617</v>
      </c>
      <c r="B819" s="30">
        <v>1343</v>
      </c>
      <c r="C819" s="30"/>
      <c r="D819" s="166"/>
      <c r="E819" s="166"/>
      <c r="F819" s="148" t="s">
        <v>751</v>
      </c>
      <c r="H819" s="12"/>
      <c r="I819" s="119"/>
      <c r="J819" s="312">
        <v>150</v>
      </c>
      <c r="K819" s="175">
        <v>139.625</v>
      </c>
      <c r="L819" s="312">
        <v>150</v>
      </c>
      <c r="M819" s="686"/>
      <c r="N819" s="165"/>
      <c r="O819" s="302"/>
    </row>
    <row r="820" spans="1:15" ht="12.75">
      <c r="A820" s="87">
        <v>619</v>
      </c>
      <c r="B820" s="30">
        <v>2212</v>
      </c>
      <c r="C820" s="30">
        <v>2299</v>
      </c>
      <c r="D820" s="166"/>
      <c r="E820" s="166"/>
      <c r="F820" s="70" t="s">
        <v>1001</v>
      </c>
      <c r="G820" s="35"/>
      <c r="H820" s="12"/>
      <c r="I820" s="143"/>
      <c r="J820" s="312">
        <v>1550</v>
      </c>
      <c r="K820" s="175">
        <v>1256.422</v>
      </c>
      <c r="L820" s="312">
        <v>1700</v>
      </c>
      <c r="M820" s="82"/>
      <c r="N820" s="165"/>
      <c r="O820" s="302"/>
    </row>
    <row r="821" spans="1:15" ht="12.75">
      <c r="A821" s="87">
        <v>619</v>
      </c>
      <c r="B821" s="30">
        <v>2324</v>
      </c>
      <c r="C821" s="30">
        <v>2299</v>
      </c>
      <c r="D821" s="450"/>
      <c r="E821" s="450"/>
      <c r="F821" s="71" t="s">
        <v>1219</v>
      </c>
      <c r="G821" s="98"/>
      <c r="H821" s="28"/>
      <c r="I821" s="17"/>
      <c r="J821" s="312">
        <v>200</v>
      </c>
      <c r="K821" s="205">
        <v>154.275</v>
      </c>
      <c r="L821" s="312">
        <v>220</v>
      </c>
      <c r="M821" s="82"/>
      <c r="N821" s="165"/>
      <c r="O821" s="302"/>
    </row>
    <row r="822" spans="1:15" ht="12.75">
      <c r="A822" s="133">
        <v>620</v>
      </c>
      <c r="B822" s="32">
        <v>1361</v>
      </c>
      <c r="C822" s="32"/>
      <c r="D822" s="449"/>
      <c r="E822" s="449"/>
      <c r="F822" s="253" t="s">
        <v>1002</v>
      </c>
      <c r="G822" s="212"/>
      <c r="H822" s="48"/>
      <c r="I822" s="119"/>
      <c r="J822" s="312">
        <v>3950</v>
      </c>
      <c r="K822" s="203">
        <v>3159.105</v>
      </c>
      <c r="L822" s="312">
        <v>3900</v>
      </c>
      <c r="M822" s="180"/>
      <c r="N822" s="163"/>
      <c r="O822" s="293"/>
    </row>
    <row r="823" spans="1:15" ht="12.75">
      <c r="A823" s="87">
        <v>621</v>
      </c>
      <c r="B823" s="30">
        <v>2111</v>
      </c>
      <c r="C823" s="30">
        <v>2219</v>
      </c>
      <c r="D823" s="166"/>
      <c r="E823" s="166"/>
      <c r="F823" s="70" t="s">
        <v>752</v>
      </c>
      <c r="G823" s="11"/>
      <c r="H823" s="12"/>
      <c r="I823" s="65"/>
      <c r="J823" s="312">
        <v>200</v>
      </c>
      <c r="K823" s="175">
        <v>180.235</v>
      </c>
      <c r="L823" s="312">
        <v>220</v>
      </c>
      <c r="M823" s="180"/>
      <c r="N823" s="163"/>
      <c r="O823" s="293"/>
    </row>
    <row r="824" spans="1:15" ht="12.75">
      <c r="A824" s="87">
        <v>624</v>
      </c>
      <c r="B824" s="30">
        <v>2111</v>
      </c>
      <c r="C824" s="30">
        <v>2219</v>
      </c>
      <c r="D824" s="166"/>
      <c r="E824" s="166"/>
      <c r="F824" s="147" t="s">
        <v>1167</v>
      </c>
      <c r="G824" s="11"/>
      <c r="H824" s="12"/>
      <c r="I824" s="65"/>
      <c r="J824" s="312">
        <v>17</v>
      </c>
      <c r="K824" s="175">
        <v>19</v>
      </c>
      <c r="L824" s="312">
        <v>18</v>
      </c>
      <c r="M824" s="180"/>
      <c r="N824" s="163"/>
      <c r="O824" s="293"/>
    </row>
    <row r="825" spans="1:15" ht="12.75">
      <c r="A825" s="124">
        <v>627</v>
      </c>
      <c r="B825" s="125">
        <v>2111</v>
      </c>
      <c r="C825" s="125">
        <v>2219</v>
      </c>
      <c r="D825" s="167"/>
      <c r="E825" s="167"/>
      <c r="F825" s="65" t="s">
        <v>1175</v>
      </c>
      <c r="G825" s="78"/>
      <c r="H825" s="115"/>
      <c r="I825" s="65"/>
      <c r="J825" s="304">
        <v>2250</v>
      </c>
      <c r="K825" s="175">
        <v>1867.339</v>
      </c>
      <c r="L825" s="312">
        <v>2200</v>
      </c>
      <c r="M825" s="686"/>
      <c r="N825" s="163"/>
      <c r="O825" s="293"/>
    </row>
    <row r="826" spans="1:15" ht="12.75">
      <c r="A826" s="124">
        <v>628</v>
      </c>
      <c r="B826" s="125">
        <v>5169</v>
      </c>
      <c r="C826" s="125">
        <v>2219</v>
      </c>
      <c r="D826" s="167"/>
      <c r="E826" s="167"/>
      <c r="F826" s="151" t="s">
        <v>1204</v>
      </c>
      <c r="G826" s="137"/>
      <c r="H826" s="140"/>
      <c r="I826" s="17"/>
      <c r="J826" s="307"/>
      <c r="K826" s="192"/>
      <c r="L826" s="307"/>
      <c r="M826" s="295">
        <v>1350</v>
      </c>
      <c r="N826" s="173">
        <v>1120.4</v>
      </c>
      <c r="O826" s="295">
        <v>1210</v>
      </c>
    </row>
    <row r="827" spans="1:15" ht="12.75">
      <c r="A827" s="124">
        <v>629</v>
      </c>
      <c r="B827" s="125">
        <v>2111</v>
      </c>
      <c r="C827" s="125">
        <v>2219</v>
      </c>
      <c r="D827" s="167"/>
      <c r="E827" s="167"/>
      <c r="F827" s="65" t="s">
        <v>1203</v>
      </c>
      <c r="G827" s="78"/>
      <c r="H827" s="115"/>
      <c r="I827" s="65"/>
      <c r="J827" s="304">
        <v>390</v>
      </c>
      <c r="K827" s="175">
        <v>300.68</v>
      </c>
      <c r="L827" s="304">
        <v>390</v>
      </c>
      <c r="M827" s="306"/>
      <c r="N827" s="190"/>
      <c r="O827" s="306"/>
    </row>
    <row r="828" spans="1:15" ht="12.75">
      <c r="A828" s="232">
        <v>630</v>
      </c>
      <c r="B828" s="491">
        <v>5164</v>
      </c>
      <c r="C828" s="491">
        <v>2219</v>
      </c>
      <c r="D828" s="435"/>
      <c r="E828" s="435"/>
      <c r="F828" s="88" t="s">
        <v>145</v>
      </c>
      <c r="G828" s="137"/>
      <c r="H828" s="492"/>
      <c r="I828" s="373"/>
      <c r="J828" s="307"/>
      <c r="K828" s="192"/>
      <c r="L828" s="307"/>
      <c r="M828" s="295">
        <v>33</v>
      </c>
      <c r="N828" s="173">
        <v>24.3</v>
      </c>
      <c r="O828" s="295">
        <v>33</v>
      </c>
    </row>
    <row r="829" spans="1:15" ht="12.75">
      <c r="A829" s="232">
        <v>632</v>
      </c>
      <c r="B829" s="491">
        <v>1361</v>
      </c>
      <c r="C829" s="491"/>
      <c r="D829" s="435"/>
      <c r="E829" s="435"/>
      <c r="F829" s="88" t="s">
        <v>991</v>
      </c>
      <c r="G829" s="137"/>
      <c r="H829" s="492"/>
      <c r="I829" s="373"/>
      <c r="J829" s="304">
        <v>0</v>
      </c>
      <c r="K829" s="175">
        <v>0.417</v>
      </c>
      <c r="L829" s="304">
        <v>1</v>
      </c>
      <c r="M829" s="306"/>
      <c r="N829" s="190"/>
      <c r="O829" s="306"/>
    </row>
    <row r="830" spans="1:15" ht="12.75">
      <c r="A830" s="232">
        <v>633</v>
      </c>
      <c r="B830" s="491">
        <v>1359</v>
      </c>
      <c r="C830" s="491"/>
      <c r="D830" s="435"/>
      <c r="E830" s="435"/>
      <c r="F830" s="88" t="s">
        <v>820</v>
      </c>
      <c r="G830" s="137"/>
      <c r="H830" s="492"/>
      <c r="I830" s="373"/>
      <c r="J830" s="304">
        <v>0</v>
      </c>
      <c r="K830" s="175">
        <v>205</v>
      </c>
      <c r="L830" s="304">
        <v>0</v>
      </c>
      <c r="M830" s="306"/>
      <c r="N830" s="190"/>
      <c r="O830" s="306"/>
    </row>
    <row r="831" spans="1:15" ht="14.25" customHeight="1">
      <c r="A831" s="87">
        <v>634</v>
      </c>
      <c r="B831" s="30">
        <v>5213</v>
      </c>
      <c r="C831" s="30">
        <v>2221</v>
      </c>
      <c r="D831" s="166"/>
      <c r="E831" s="166"/>
      <c r="F831" s="101" t="s">
        <v>827</v>
      </c>
      <c r="G831" s="18"/>
      <c r="H831" s="18"/>
      <c r="I831" s="52"/>
      <c r="J831" s="307"/>
      <c r="K831" s="190"/>
      <c r="L831" s="307"/>
      <c r="M831" s="295">
        <v>336</v>
      </c>
      <c r="N831" s="173">
        <v>336.232</v>
      </c>
      <c r="O831" s="295">
        <v>340</v>
      </c>
    </row>
    <row r="832" spans="1:15" ht="14.25" customHeight="1" thickBot="1">
      <c r="A832" s="87">
        <v>635</v>
      </c>
      <c r="B832" s="26">
        <v>1353</v>
      </c>
      <c r="C832" s="30"/>
      <c r="D832" s="166"/>
      <c r="E832" s="166"/>
      <c r="F832" s="65" t="s">
        <v>863</v>
      </c>
      <c r="G832" s="11"/>
      <c r="H832" s="11"/>
      <c r="I832" s="11"/>
      <c r="J832" s="308">
        <v>440</v>
      </c>
      <c r="K832" s="193">
        <v>346.4</v>
      </c>
      <c r="L832" s="308">
        <v>440</v>
      </c>
      <c r="M832" s="306"/>
      <c r="N832" s="190"/>
      <c r="O832" s="306"/>
    </row>
    <row r="833" spans="1:15" ht="13.5" thickBot="1">
      <c r="A833" s="6"/>
      <c r="B833" s="6"/>
      <c r="C833" s="6"/>
      <c r="D833" s="448"/>
      <c r="E833" s="448"/>
      <c r="F833" s="24" t="s">
        <v>1117</v>
      </c>
      <c r="G833" s="105"/>
      <c r="H833" s="94"/>
      <c r="I833" s="93" t="e">
        <f>SUM(#REF!)</f>
        <v>#REF!</v>
      </c>
      <c r="J833" s="498">
        <f>SUM(J832+J827+J825+J823+J822+J821+J820+J819+J818+J816+J6637+J824)</f>
        <v>11788</v>
      </c>
      <c r="K833" s="184">
        <f>SUM(K818:K832)</f>
        <v>9873.041999999998</v>
      </c>
      <c r="L833" s="496">
        <f>SUM(L818:L832)</f>
        <v>11539</v>
      </c>
      <c r="M833" s="499">
        <f>SUM(M831+M826+M816+M811+M809+M808+M828)</f>
        <v>11478</v>
      </c>
      <c r="N833" s="386">
        <f>SUM(N831+N826+N816+N811+N809+N808+N828)</f>
        <v>9421.562999999998</v>
      </c>
      <c r="O833" s="499">
        <f>SUM(O831+O828+O826+O816+O811+O809+O808)</f>
        <v>11459</v>
      </c>
    </row>
    <row r="834" spans="5:15" ht="3" customHeight="1" thickBot="1">
      <c r="E834" s="408"/>
      <c r="J834" s="81"/>
      <c r="K834" s="163"/>
      <c r="L834" s="180"/>
      <c r="M834" s="81"/>
      <c r="N834" s="163"/>
      <c r="O834" s="293"/>
    </row>
    <row r="835" spans="1:15" ht="13.5" thickBot="1">
      <c r="A835" s="7">
        <v>11</v>
      </c>
      <c r="B835" s="7"/>
      <c r="C835" s="7"/>
      <c r="D835" s="321"/>
      <c r="E835" s="321"/>
      <c r="F835" s="16" t="s">
        <v>1005</v>
      </c>
      <c r="H835" s="10"/>
      <c r="J835" s="81"/>
      <c r="K835" s="163"/>
      <c r="L835" s="180"/>
      <c r="M835" s="81"/>
      <c r="N835" s="163"/>
      <c r="O835" s="293"/>
    </row>
    <row r="836" spans="1:15" ht="12.75">
      <c r="A836" s="75">
        <v>658</v>
      </c>
      <c r="B836" s="30">
        <v>1361</v>
      </c>
      <c r="C836" s="30"/>
      <c r="D836" s="166"/>
      <c r="E836" s="166"/>
      <c r="F836" s="70" t="s">
        <v>986</v>
      </c>
      <c r="H836" s="12"/>
      <c r="J836" s="295">
        <v>600</v>
      </c>
      <c r="K836" s="173">
        <v>460.095</v>
      </c>
      <c r="L836" s="295">
        <v>580</v>
      </c>
      <c r="M836" s="377"/>
      <c r="N836" s="163"/>
      <c r="O836" s="293"/>
    </row>
    <row r="837" spans="1:15" ht="12.75">
      <c r="A837" s="89">
        <v>659</v>
      </c>
      <c r="B837" s="32">
        <v>2212</v>
      </c>
      <c r="C837" s="32">
        <v>2169</v>
      </c>
      <c r="D837" s="277"/>
      <c r="E837" s="277"/>
      <c r="F837" s="80" t="s">
        <v>987</v>
      </c>
      <c r="H837" s="13"/>
      <c r="J837" s="295">
        <v>120</v>
      </c>
      <c r="K837" s="193">
        <v>50.51</v>
      </c>
      <c r="L837" s="295">
        <v>100</v>
      </c>
      <c r="M837" s="377"/>
      <c r="N837" s="163"/>
      <c r="O837" s="293"/>
    </row>
    <row r="838" spans="1:15" ht="13.5" thickBot="1">
      <c r="A838" s="87">
        <v>659</v>
      </c>
      <c r="B838" s="30">
        <v>2324</v>
      </c>
      <c r="C838" s="30">
        <v>2169</v>
      </c>
      <c r="D838" s="166"/>
      <c r="E838" s="166"/>
      <c r="F838" s="70" t="s">
        <v>1219</v>
      </c>
      <c r="G838" s="11"/>
      <c r="H838" s="12"/>
      <c r="I838" s="11"/>
      <c r="J838" s="295">
        <v>50</v>
      </c>
      <c r="K838" s="173">
        <v>25.378</v>
      </c>
      <c r="L838" s="295">
        <v>30</v>
      </c>
      <c r="M838" s="81"/>
      <c r="N838" s="163"/>
      <c r="O838" s="293"/>
    </row>
    <row r="839" spans="1:15" ht="13.5" thickBot="1">
      <c r="A839" s="6"/>
      <c r="B839" s="6"/>
      <c r="C839" s="6"/>
      <c r="D839" s="448"/>
      <c r="E839" s="448"/>
      <c r="F839" s="24" t="s">
        <v>1006</v>
      </c>
      <c r="G839" s="105"/>
      <c r="H839" s="94"/>
      <c r="I839" s="93" t="e">
        <f>SUM(#REF!)</f>
        <v>#REF!</v>
      </c>
      <c r="J839" s="498">
        <f>SUM(J836:J838)</f>
        <v>770</v>
      </c>
      <c r="K839" s="184">
        <f>SUM(K836:K838)</f>
        <v>535.9830000000001</v>
      </c>
      <c r="L839" s="558">
        <f>SUM(L836:L838)</f>
        <v>710</v>
      </c>
      <c r="M839" s="200"/>
      <c r="N839" s="192"/>
      <c r="O839" s="307"/>
    </row>
    <row r="840" spans="1:15" ht="3.75" customHeight="1" thickBot="1">
      <c r="A840" s="6"/>
      <c r="B840" s="36"/>
      <c r="C840" s="36"/>
      <c r="D840" s="322"/>
      <c r="E840" s="322"/>
      <c r="F840" s="17"/>
      <c r="G840" s="2"/>
      <c r="H840" s="15"/>
      <c r="I840" s="15"/>
      <c r="J840" s="307"/>
      <c r="K840" s="192"/>
      <c r="L840" s="307"/>
      <c r="M840" s="200"/>
      <c r="N840" s="192"/>
      <c r="O840" s="307"/>
    </row>
    <row r="841" spans="1:15" ht="13.5" thickBot="1">
      <c r="A841" s="7">
        <v>12</v>
      </c>
      <c r="B841" s="7"/>
      <c r="C841" s="7"/>
      <c r="D841" s="321"/>
      <c r="E841" s="321"/>
      <c r="F841" s="16" t="s">
        <v>369</v>
      </c>
      <c r="G841" s="135"/>
      <c r="H841" s="352"/>
      <c r="I841" s="352"/>
      <c r="J841" s="353"/>
      <c r="K841" s="192"/>
      <c r="L841" s="307"/>
      <c r="M841" s="200"/>
      <c r="N841" s="192"/>
      <c r="O841" s="307"/>
    </row>
    <row r="842" spans="1:15" ht="12.75">
      <c r="A842" s="280">
        <v>331</v>
      </c>
      <c r="B842" s="286">
        <v>5166</v>
      </c>
      <c r="C842" s="286">
        <v>3639</v>
      </c>
      <c r="D842" s="453"/>
      <c r="E842" s="347"/>
      <c r="F842" s="281" t="s">
        <v>685</v>
      </c>
      <c r="G842" s="2"/>
      <c r="H842" s="15"/>
      <c r="I842" s="15"/>
      <c r="J842" s="307"/>
      <c r="K842" s="192"/>
      <c r="L842" s="307"/>
      <c r="M842" s="304">
        <v>0</v>
      </c>
      <c r="N842" s="175">
        <v>0</v>
      </c>
      <c r="O842" s="304">
        <v>170</v>
      </c>
    </row>
    <row r="843" spans="1:15" ht="12.75">
      <c r="A843" s="280">
        <v>344</v>
      </c>
      <c r="B843" s="286">
        <v>5365</v>
      </c>
      <c r="C843" s="286">
        <v>3313</v>
      </c>
      <c r="D843" s="453"/>
      <c r="E843" s="347"/>
      <c r="F843" s="281" t="s">
        <v>862</v>
      </c>
      <c r="G843" s="2"/>
      <c r="H843" s="15"/>
      <c r="I843" s="15"/>
      <c r="J843" s="307"/>
      <c r="K843" s="192"/>
      <c r="L843" s="307"/>
      <c r="M843" s="304">
        <v>10</v>
      </c>
      <c r="N843" s="175">
        <v>10</v>
      </c>
      <c r="O843" s="304">
        <v>0</v>
      </c>
    </row>
    <row r="844" spans="1:15" ht="13.5" customHeight="1" thickBot="1">
      <c r="A844" s="87">
        <v>388</v>
      </c>
      <c r="B844" s="30">
        <v>4122</v>
      </c>
      <c r="C844" s="30"/>
      <c r="D844" s="166"/>
      <c r="E844" s="166">
        <v>708</v>
      </c>
      <c r="F844" s="197" t="s">
        <v>92</v>
      </c>
      <c r="H844" s="10"/>
      <c r="I844" s="50"/>
      <c r="J844" s="346">
        <v>82</v>
      </c>
      <c r="K844" s="193">
        <v>82.352</v>
      </c>
      <c r="L844" s="296">
        <v>0</v>
      </c>
      <c r="M844" s="307"/>
      <c r="N844" s="190"/>
      <c r="O844" s="307"/>
    </row>
    <row r="845" spans="1:15" ht="13.5" thickBot="1">
      <c r="A845" s="6"/>
      <c r="B845" s="36"/>
      <c r="C845" s="36"/>
      <c r="D845" s="322"/>
      <c r="E845" s="322"/>
      <c r="F845" s="348" t="s">
        <v>60</v>
      </c>
      <c r="G845" s="358"/>
      <c r="H845" s="94"/>
      <c r="I845" s="93"/>
      <c r="J845" s="498">
        <f>SUM(J844)</f>
        <v>82</v>
      </c>
      <c r="K845" s="184">
        <f>SUM(K844)</f>
        <v>82.352</v>
      </c>
      <c r="L845" s="576">
        <f>SUM(L844)</f>
        <v>0</v>
      </c>
      <c r="M845" s="183">
        <f>SUM(M842:M843)</f>
        <v>10</v>
      </c>
      <c r="N845" s="508">
        <f>SUM(N842:N843)</f>
        <v>10</v>
      </c>
      <c r="O845" s="499">
        <f>SUM(O842:O844)</f>
        <v>170</v>
      </c>
    </row>
    <row r="846" spans="1:15" ht="3.75" customHeight="1" thickBot="1">
      <c r="A846" s="6"/>
      <c r="B846" s="36"/>
      <c r="C846" s="36"/>
      <c r="D846" s="322"/>
      <c r="E846" s="322"/>
      <c r="F846" s="17"/>
      <c r="G846" s="2"/>
      <c r="H846" s="15"/>
      <c r="I846" s="15"/>
      <c r="J846" s="307"/>
      <c r="K846" s="192"/>
      <c r="L846" s="307"/>
      <c r="M846" s="200"/>
      <c r="N846" s="192"/>
      <c r="O846" s="307"/>
    </row>
    <row r="847" spans="1:15" ht="13.5" thickBot="1">
      <c r="A847" s="7">
        <v>13</v>
      </c>
      <c r="B847" s="60"/>
      <c r="C847" s="60"/>
      <c r="D847" s="458"/>
      <c r="E847" s="458"/>
      <c r="F847" s="23" t="s">
        <v>1007</v>
      </c>
      <c r="J847" s="81"/>
      <c r="K847" s="163"/>
      <c r="L847" s="180"/>
      <c r="M847" s="81"/>
      <c r="N847" s="163"/>
      <c r="O847" s="293"/>
    </row>
    <row r="848" spans="1:15" ht="12.75">
      <c r="A848" s="263">
        <v>691</v>
      </c>
      <c r="B848" s="263">
        <v>5011</v>
      </c>
      <c r="C848" s="263">
        <v>5311</v>
      </c>
      <c r="D848" s="471"/>
      <c r="E848" s="447"/>
      <c r="F848" s="67" t="s">
        <v>1029</v>
      </c>
      <c r="H848" s="9"/>
      <c r="I848" s="4"/>
      <c r="J848" s="169"/>
      <c r="K848" s="165"/>
      <c r="L848" s="338"/>
      <c r="M848" s="474">
        <v>7413</v>
      </c>
      <c r="N848" s="174">
        <v>6127.878</v>
      </c>
      <c r="O848" s="474">
        <f>M848</f>
        <v>7413</v>
      </c>
    </row>
    <row r="849" spans="1:15" ht="12.75">
      <c r="A849" s="263">
        <v>691</v>
      </c>
      <c r="B849" s="263">
        <v>5031</v>
      </c>
      <c r="C849" s="263">
        <v>5311</v>
      </c>
      <c r="D849" s="471"/>
      <c r="E849" s="447"/>
      <c r="F849" s="67" t="s">
        <v>1031</v>
      </c>
      <c r="H849" s="9"/>
      <c r="I849" s="4"/>
      <c r="J849" s="169"/>
      <c r="K849" s="410"/>
      <c r="L849" s="338"/>
      <c r="M849" s="474">
        <v>1853</v>
      </c>
      <c r="N849" s="171">
        <v>1531.975</v>
      </c>
      <c r="O849" s="474">
        <f>M849</f>
        <v>1853</v>
      </c>
    </row>
    <row r="850" spans="1:15" ht="12.75">
      <c r="A850" s="263">
        <v>691</v>
      </c>
      <c r="B850" s="263">
        <v>5032</v>
      </c>
      <c r="C850" s="263">
        <v>5311</v>
      </c>
      <c r="D850" s="471"/>
      <c r="E850" s="447"/>
      <c r="F850" s="67" t="s">
        <v>1032</v>
      </c>
      <c r="H850" s="9"/>
      <c r="I850" s="4"/>
      <c r="J850" s="169"/>
      <c r="K850" s="165"/>
      <c r="L850" s="338"/>
      <c r="M850" s="474">
        <v>667</v>
      </c>
      <c r="N850" s="171">
        <v>551.515</v>
      </c>
      <c r="O850" s="474">
        <f>M850</f>
        <v>667</v>
      </c>
    </row>
    <row r="851" spans="1:15" ht="12.75">
      <c r="A851" s="263">
        <v>691</v>
      </c>
      <c r="B851" s="263">
        <v>5424</v>
      </c>
      <c r="C851" s="263">
        <v>5311</v>
      </c>
      <c r="D851" s="471"/>
      <c r="E851" s="447"/>
      <c r="F851" s="103" t="s">
        <v>57</v>
      </c>
      <c r="H851" s="9"/>
      <c r="I851" s="4"/>
      <c r="J851" s="169"/>
      <c r="K851" s="165"/>
      <c r="L851" s="338"/>
      <c r="M851" s="474">
        <v>20</v>
      </c>
      <c r="N851" s="171">
        <v>17.327</v>
      </c>
      <c r="O851" s="474">
        <v>20</v>
      </c>
    </row>
    <row r="852" spans="1:15" ht="12.75">
      <c r="A852" s="265">
        <v>691</v>
      </c>
      <c r="B852" s="72"/>
      <c r="C852" s="72"/>
      <c r="D852" s="460"/>
      <c r="E852" s="460"/>
      <c r="F852" s="65" t="s">
        <v>1061</v>
      </c>
      <c r="G852" s="107"/>
      <c r="H852" s="9"/>
      <c r="I852" s="4"/>
      <c r="J852" s="169"/>
      <c r="K852" s="165"/>
      <c r="L852" s="338"/>
      <c r="M852" s="308">
        <f>SUM(M848:M851)</f>
        <v>9953</v>
      </c>
      <c r="N852" s="193">
        <f>SUM(N848:N851)</f>
        <v>8228.694999999998</v>
      </c>
      <c r="O852" s="818">
        <f>SUM(O848:O851)</f>
        <v>9953</v>
      </c>
    </row>
    <row r="853" spans="5:15" ht="2.25" customHeight="1">
      <c r="E853" s="408"/>
      <c r="J853" s="81"/>
      <c r="K853" s="163"/>
      <c r="L853" s="180"/>
      <c r="M853" s="303"/>
      <c r="N853" s="171"/>
      <c r="O853" s="821"/>
    </row>
    <row r="854" spans="1:15" ht="12.75">
      <c r="A854" s="263">
        <v>692</v>
      </c>
      <c r="B854" s="263">
        <v>5132</v>
      </c>
      <c r="C854" s="263">
        <v>5311</v>
      </c>
      <c r="D854" s="471"/>
      <c r="E854" s="447"/>
      <c r="F854" s="67" t="s">
        <v>1073</v>
      </c>
      <c r="H854" s="9"/>
      <c r="I854" s="4"/>
      <c r="J854" s="169"/>
      <c r="K854" s="165"/>
      <c r="L854" s="82"/>
      <c r="M854" s="819">
        <v>3</v>
      </c>
      <c r="N854" s="207">
        <v>0.512</v>
      </c>
      <c r="O854" s="820">
        <v>3</v>
      </c>
    </row>
    <row r="855" spans="1:15" ht="12.75">
      <c r="A855" s="26">
        <v>692</v>
      </c>
      <c r="B855" s="263">
        <v>5133</v>
      </c>
      <c r="C855" s="263">
        <v>5311</v>
      </c>
      <c r="D855" s="471"/>
      <c r="E855" s="447"/>
      <c r="F855" s="67" t="s">
        <v>1106</v>
      </c>
      <c r="H855" s="9"/>
      <c r="I855" s="4"/>
      <c r="J855" s="169"/>
      <c r="K855" s="165"/>
      <c r="L855" s="82"/>
      <c r="M855" s="475">
        <v>2</v>
      </c>
      <c r="N855" s="207">
        <v>1.6</v>
      </c>
      <c r="O855" s="474">
        <v>3</v>
      </c>
    </row>
    <row r="856" spans="1:15" ht="12.75">
      <c r="A856" s="263">
        <v>692</v>
      </c>
      <c r="B856" s="263">
        <v>5134</v>
      </c>
      <c r="C856" s="263">
        <v>5311</v>
      </c>
      <c r="D856" s="471"/>
      <c r="E856" s="447"/>
      <c r="F856" s="67" t="s">
        <v>1107</v>
      </c>
      <c r="H856" s="9"/>
      <c r="I856" s="4"/>
      <c r="J856" s="169"/>
      <c r="K856" s="165"/>
      <c r="L856" s="82"/>
      <c r="M856" s="475">
        <v>198</v>
      </c>
      <c r="N856" s="171">
        <v>127.809</v>
      </c>
      <c r="O856" s="474">
        <v>199</v>
      </c>
    </row>
    <row r="857" spans="1:15" ht="12.75">
      <c r="A857" s="263">
        <v>692</v>
      </c>
      <c r="B857" s="263">
        <v>5136</v>
      </c>
      <c r="C857" s="263">
        <v>5311</v>
      </c>
      <c r="D857" s="471"/>
      <c r="E857" s="447"/>
      <c r="F857" s="67" t="s">
        <v>1071</v>
      </c>
      <c r="H857" s="9"/>
      <c r="I857" s="4"/>
      <c r="J857" s="169"/>
      <c r="K857" s="165"/>
      <c r="L857" s="82"/>
      <c r="M857" s="475">
        <v>10</v>
      </c>
      <c r="N857" s="171">
        <v>6.965</v>
      </c>
      <c r="O857" s="474">
        <v>3</v>
      </c>
    </row>
    <row r="858" spans="1:15" ht="12.75">
      <c r="A858" s="263">
        <v>692</v>
      </c>
      <c r="B858" s="263">
        <v>5139</v>
      </c>
      <c r="C858" s="263">
        <v>5311</v>
      </c>
      <c r="D858" s="471"/>
      <c r="E858" s="447"/>
      <c r="F858" s="67" t="s">
        <v>1054</v>
      </c>
      <c r="H858" s="9"/>
      <c r="I858" s="4"/>
      <c r="J858" s="169"/>
      <c r="K858" s="165"/>
      <c r="L858" s="82"/>
      <c r="M858" s="475">
        <v>115</v>
      </c>
      <c r="N858" s="171">
        <v>111.969</v>
      </c>
      <c r="O858" s="474">
        <v>120</v>
      </c>
    </row>
    <row r="859" spans="1:15" ht="12.75">
      <c r="A859" s="263">
        <v>692</v>
      </c>
      <c r="B859" s="263">
        <v>5161</v>
      </c>
      <c r="C859" s="263">
        <v>5311</v>
      </c>
      <c r="D859" s="471"/>
      <c r="E859" s="447"/>
      <c r="F859" s="67" t="s">
        <v>1055</v>
      </c>
      <c r="H859" s="9"/>
      <c r="I859" s="4"/>
      <c r="J859" s="169"/>
      <c r="K859" s="165"/>
      <c r="L859" s="82"/>
      <c r="M859" s="475">
        <v>2</v>
      </c>
      <c r="N859" s="171">
        <v>0.058</v>
      </c>
      <c r="O859" s="474">
        <v>2</v>
      </c>
    </row>
    <row r="860" spans="1:15" ht="12.75">
      <c r="A860" s="263">
        <v>692</v>
      </c>
      <c r="B860" s="270">
        <v>5162</v>
      </c>
      <c r="C860" s="270">
        <v>5311</v>
      </c>
      <c r="D860" s="471"/>
      <c r="E860" s="447"/>
      <c r="F860" s="103" t="s">
        <v>1215</v>
      </c>
      <c r="H860" s="9"/>
      <c r="I860" s="4"/>
      <c r="J860" s="169"/>
      <c r="K860" s="165"/>
      <c r="L860" s="82"/>
      <c r="M860" s="475">
        <v>12</v>
      </c>
      <c r="N860" s="171">
        <v>11.751</v>
      </c>
      <c r="O860" s="474">
        <v>12</v>
      </c>
    </row>
    <row r="861" spans="1:15" ht="12.75">
      <c r="A861" s="263">
        <v>692</v>
      </c>
      <c r="B861" s="263">
        <v>5169</v>
      </c>
      <c r="C861" s="263">
        <v>5311</v>
      </c>
      <c r="D861" s="471"/>
      <c r="E861" s="447"/>
      <c r="F861" s="67" t="s">
        <v>975</v>
      </c>
      <c r="H861" s="9"/>
      <c r="I861" s="4"/>
      <c r="J861" s="169"/>
      <c r="K861" s="165"/>
      <c r="L861" s="82"/>
      <c r="M861" s="475">
        <v>54</v>
      </c>
      <c r="N861" s="171">
        <v>38.597</v>
      </c>
      <c r="O861" s="474">
        <v>50</v>
      </c>
    </row>
    <row r="862" spans="1:15" ht="12.75">
      <c r="A862" s="263">
        <v>692</v>
      </c>
      <c r="B862" s="263">
        <v>5171</v>
      </c>
      <c r="C862" s="263">
        <v>5311</v>
      </c>
      <c r="D862" s="471"/>
      <c r="E862" s="447"/>
      <c r="F862" s="67" t="s">
        <v>256</v>
      </c>
      <c r="H862" s="9"/>
      <c r="I862" s="4"/>
      <c r="J862" s="169"/>
      <c r="K862" s="165"/>
      <c r="L862" s="82"/>
      <c r="M862" s="475">
        <v>43</v>
      </c>
      <c r="N862" s="171">
        <v>42.799</v>
      </c>
      <c r="O862" s="474">
        <v>50</v>
      </c>
    </row>
    <row r="863" spans="1:15" ht="12.75">
      <c r="A863" s="270">
        <v>692</v>
      </c>
      <c r="B863" s="270">
        <v>5179</v>
      </c>
      <c r="C863" s="270">
        <v>5311</v>
      </c>
      <c r="D863" s="471"/>
      <c r="E863" s="447"/>
      <c r="F863" s="67" t="s">
        <v>952</v>
      </c>
      <c r="H863" s="9"/>
      <c r="I863" s="4"/>
      <c r="J863" s="169"/>
      <c r="K863" s="165"/>
      <c r="L863" s="82"/>
      <c r="M863" s="475">
        <v>3</v>
      </c>
      <c r="N863" s="171">
        <v>2.232</v>
      </c>
      <c r="O863" s="474">
        <v>3</v>
      </c>
    </row>
    <row r="864" spans="1:15" ht="12.75">
      <c r="A864" s="265">
        <v>692</v>
      </c>
      <c r="B864" s="72"/>
      <c r="C864" s="72"/>
      <c r="D864" s="460"/>
      <c r="E864" s="460"/>
      <c r="F864" s="65" t="s">
        <v>800</v>
      </c>
      <c r="G864" s="74"/>
      <c r="H864" s="9"/>
      <c r="I864" s="4"/>
      <c r="J864" s="169"/>
      <c r="K864" s="165"/>
      <c r="L864" s="82"/>
      <c r="M864" s="304">
        <f>SUM(M854:M863)</f>
        <v>442</v>
      </c>
      <c r="N864" s="173">
        <f>SUM(N854:N863)</f>
        <v>344.292</v>
      </c>
      <c r="O864" s="657">
        <f>SUM(O854:O863)</f>
        <v>445</v>
      </c>
    </row>
    <row r="865" spans="1:15" ht="2.25" customHeight="1">
      <c r="A865" s="66"/>
      <c r="B865" s="66"/>
      <c r="C865" s="66"/>
      <c r="D865" s="447"/>
      <c r="E865" s="447"/>
      <c r="F865" s="67"/>
      <c r="H865" s="9"/>
      <c r="I865" s="4"/>
      <c r="J865" s="169"/>
      <c r="K865" s="165"/>
      <c r="L865" s="82"/>
      <c r="M865" s="303"/>
      <c r="N865" s="171"/>
      <c r="O865" s="474"/>
    </row>
    <row r="866" spans="1:15" ht="12.75">
      <c r="A866" s="263">
        <v>693</v>
      </c>
      <c r="B866" s="263">
        <v>5167</v>
      </c>
      <c r="C866" s="263">
        <v>5311</v>
      </c>
      <c r="D866" s="471"/>
      <c r="E866" s="447"/>
      <c r="F866" s="67" t="s">
        <v>1058</v>
      </c>
      <c r="H866" s="9"/>
      <c r="I866" s="4"/>
      <c r="J866" s="169"/>
      <c r="K866" s="165"/>
      <c r="L866" s="82"/>
      <c r="M866" s="475">
        <v>160</v>
      </c>
      <c r="N866" s="171">
        <v>100</v>
      </c>
      <c r="O866" s="474">
        <v>100</v>
      </c>
    </row>
    <row r="867" spans="1:15" ht="12.75">
      <c r="A867" s="263">
        <v>693</v>
      </c>
      <c r="B867" s="263">
        <v>5173</v>
      </c>
      <c r="C867" s="263">
        <v>5311</v>
      </c>
      <c r="D867" s="471"/>
      <c r="E867" s="447"/>
      <c r="F867" s="67" t="s">
        <v>911</v>
      </c>
      <c r="H867" s="9"/>
      <c r="I867" s="4"/>
      <c r="J867" s="169"/>
      <c r="K867" s="165"/>
      <c r="L867" s="82"/>
      <c r="M867" s="475">
        <v>10</v>
      </c>
      <c r="N867" s="171">
        <v>6.891</v>
      </c>
      <c r="O867" s="474">
        <v>5</v>
      </c>
    </row>
    <row r="868" spans="1:15" ht="12.75">
      <c r="A868" s="265">
        <v>693</v>
      </c>
      <c r="B868" s="72"/>
      <c r="C868" s="72"/>
      <c r="D868" s="460"/>
      <c r="E868" s="460"/>
      <c r="F868" s="65" t="s">
        <v>1059</v>
      </c>
      <c r="G868" s="56"/>
      <c r="H868" s="9"/>
      <c r="I868" s="4"/>
      <c r="J868" s="169"/>
      <c r="K868" s="165"/>
      <c r="L868" s="82"/>
      <c r="M868" s="304">
        <f>SUM(M866:M867)</f>
        <v>170</v>
      </c>
      <c r="N868" s="173">
        <f>SUM(N866:N867)</f>
        <v>106.891</v>
      </c>
      <c r="O868" s="657">
        <f>SUM(O866:O867)</f>
        <v>105</v>
      </c>
    </row>
    <row r="869" spans="1:15" ht="2.25" customHeight="1">
      <c r="A869" s="72"/>
      <c r="B869" s="72"/>
      <c r="C869" s="72"/>
      <c r="D869" s="460"/>
      <c r="E869" s="460"/>
      <c r="F869" s="65"/>
      <c r="G869" s="56"/>
      <c r="H869" s="9"/>
      <c r="I869" s="4"/>
      <c r="J869" s="169"/>
      <c r="K869" s="165"/>
      <c r="L869" s="82"/>
      <c r="M869" s="404"/>
      <c r="N869" s="193"/>
      <c r="O869" s="474"/>
    </row>
    <row r="870" spans="1:15" ht="13.5" thickBot="1">
      <c r="A870" s="265">
        <v>695</v>
      </c>
      <c r="B870" s="270">
        <v>5137</v>
      </c>
      <c r="C870" s="270">
        <v>5311</v>
      </c>
      <c r="D870" s="471"/>
      <c r="E870" s="447"/>
      <c r="F870" s="101" t="s">
        <v>776</v>
      </c>
      <c r="G870" s="56"/>
      <c r="H870" s="9"/>
      <c r="I870" s="4"/>
      <c r="J870" s="169"/>
      <c r="K870" s="165"/>
      <c r="L870" s="82"/>
      <c r="M870" s="304">
        <v>20</v>
      </c>
      <c r="N870" s="173">
        <v>17.328</v>
      </c>
      <c r="O870" s="657">
        <v>20</v>
      </c>
    </row>
    <row r="871" spans="1:15" ht="13.5" thickBot="1">
      <c r="A871" s="96"/>
      <c r="B871" s="95"/>
      <c r="C871" s="95"/>
      <c r="D871" s="469"/>
      <c r="E871" s="461"/>
      <c r="F871" s="138" t="s">
        <v>383</v>
      </c>
      <c r="G871" s="366"/>
      <c r="H871" s="367"/>
      <c r="I871" s="416"/>
      <c r="J871" s="509"/>
      <c r="K871" s="510"/>
      <c r="L871" s="394"/>
      <c r="M871" s="297">
        <f>SUM(M870+M868+M864+M852)</f>
        <v>10585</v>
      </c>
      <c r="N871" s="284">
        <f>SUM(N870+N868+N864+N852)</f>
        <v>8697.205999999998</v>
      </c>
      <c r="O871" s="297">
        <f>SUM(O870+O868+O864+O852)</f>
        <v>10523</v>
      </c>
    </row>
    <row r="872" spans="1:15" ht="2.25" customHeight="1">
      <c r="A872" s="5"/>
      <c r="B872" s="5"/>
      <c r="C872" s="5"/>
      <c r="D872" s="326"/>
      <c r="E872" s="326"/>
      <c r="F872" s="34"/>
      <c r="J872" s="81"/>
      <c r="K872" s="163"/>
      <c r="L872" s="180"/>
      <c r="M872" s="180"/>
      <c r="N872" s="163"/>
      <c r="O872" s="293"/>
    </row>
    <row r="873" spans="1:15" ht="12.75">
      <c r="A873" s="30">
        <v>698</v>
      </c>
      <c r="B873" s="30">
        <v>5139</v>
      </c>
      <c r="C873" s="30">
        <v>5311</v>
      </c>
      <c r="D873" s="166"/>
      <c r="E873" s="166"/>
      <c r="F873" s="67" t="s">
        <v>868</v>
      </c>
      <c r="H873" s="10"/>
      <c r="J873" s="81"/>
      <c r="K873" s="163"/>
      <c r="L873" s="180"/>
      <c r="M873" s="474">
        <v>20</v>
      </c>
      <c r="N873" s="171">
        <v>34.328</v>
      </c>
      <c r="O873" s="474">
        <v>50</v>
      </c>
    </row>
    <row r="874" spans="1:15" ht="12.75">
      <c r="A874" s="282">
        <v>698</v>
      </c>
      <c r="B874" s="76">
        <v>5156</v>
      </c>
      <c r="C874" s="76">
        <v>5311</v>
      </c>
      <c r="D874" s="450"/>
      <c r="E874" s="450"/>
      <c r="F874" s="63" t="s">
        <v>1008</v>
      </c>
      <c r="H874" s="10"/>
      <c r="I874" s="25"/>
      <c r="J874" s="169"/>
      <c r="K874" s="165"/>
      <c r="L874" s="82"/>
      <c r="M874" s="474">
        <v>230</v>
      </c>
      <c r="N874" s="174">
        <v>191.794</v>
      </c>
      <c r="O874" s="474">
        <v>230</v>
      </c>
    </row>
    <row r="875" spans="1:15" ht="12.75">
      <c r="A875" s="27">
        <v>698</v>
      </c>
      <c r="B875" s="30">
        <v>5171</v>
      </c>
      <c r="C875" s="30">
        <v>5311</v>
      </c>
      <c r="D875" s="166"/>
      <c r="E875" s="166"/>
      <c r="F875" s="67" t="s">
        <v>757</v>
      </c>
      <c r="H875" s="10"/>
      <c r="I875" s="25"/>
      <c r="J875" s="169"/>
      <c r="K875" s="165"/>
      <c r="L875" s="82"/>
      <c r="M875" s="474">
        <v>80</v>
      </c>
      <c r="N875" s="171">
        <v>24.232</v>
      </c>
      <c r="O875" s="474">
        <v>50</v>
      </c>
    </row>
    <row r="876" spans="1:15" ht="12.75">
      <c r="A876" s="87">
        <v>698</v>
      </c>
      <c r="B876" s="97"/>
      <c r="C876" s="97"/>
      <c r="D876" s="447"/>
      <c r="E876" s="447"/>
      <c r="F876" s="65" t="s">
        <v>801</v>
      </c>
      <c r="H876" s="10"/>
      <c r="I876" s="25"/>
      <c r="J876" s="169"/>
      <c r="K876" s="165"/>
      <c r="L876" s="82"/>
      <c r="M876" s="308">
        <f>SUM(M873:M875)</f>
        <v>330</v>
      </c>
      <c r="N876" s="193">
        <f>SUM(N873:N875)</f>
        <v>250.354</v>
      </c>
      <c r="O876" s="657">
        <f>SUM(O873:O875)</f>
        <v>330</v>
      </c>
    </row>
    <row r="877" spans="1:15" ht="2.25" customHeight="1">
      <c r="A877" s="87"/>
      <c r="B877" s="97"/>
      <c r="C877" s="97"/>
      <c r="D877" s="447"/>
      <c r="E877" s="447"/>
      <c r="F877" s="65"/>
      <c r="H877" s="10"/>
      <c r="I877" s="25"/>
      <c r="J877" s="169"/>
      <c r="K877" s="165"/>
      <c r="L877" s="82"/>
      <c r="M877" s="303"/>
      <c r="N877" s="173"/>
      <c r="O877" s="474"/>
    </row>
    <row r="878" spans="1:15" ht="12.75">
      <c r="A878" s="87">
        <v>699</v>
      </c>
      <c r="B878" s="30">
        <v>5137</v>
      </c>
      <c r="C878" s="30">
        <v>5311</v>
      </c>
      <c r="D878" s="166"/>
      <c r="E878" s="166"/>
      <c r="F878" s="65" t="s">
        <v>720</v>
      </c>
      <c r="H878" s="10"/>
      <c r="I878" s="52"/>
      <c r="J878" s="169"/>
      <c r="K878" s="165"/>
      <c r="L878" s="82"/>
      <c r="M878" s="304">
        <v>247</v>
      </c>
      <c r="N878" s="173">
        <v>230.534</v>
      </c>
      <c r="O878" s="657">
        <v>50</v>
      </c>
    </row>
    <row r="879" spans="1:15" ht="12.75">
      <c r="A879" s="87">
        <v>702</v>
      </c>
      <c r="B879" s="30">
        <v>1346</v>
      </c>
      <c r="C879" s="30"/>
      <c r="D879" s="166"/>
      <c r="E879" s="166"/>
      <c r="F879" s="148" t="s">
        <v>1191</v>
      </c>
      <c r="G879" s="11"/>
      <c r="H879" s="12"/>
      <c r="I879" s="11"/>
      <c r="J879" s="490">
        <v>600</v>
      </c>
      <c r="K879" s="173">
        <v>534.72</v>
      </c>
      <c r="L879" s="490">
        <v>640</v>
      </c>
      <c r="M879" s="180"/>
      <c r="N879" s="163"/>
      <c r="O879" s="293"/>
    </row>
    <row r="880" spans="1:15" ht="12.75">
      <c r="A880" s="87">
        <v>703</v>
      </c>
      <c r="B880" s="30">
        <v>2212</v>
      </c>
      <c r="C880" s="30">
        <v>5311</v>
      </c>
      <c r="D880" s="166"/>
      <c r="E880" s="166"/>
      <c r="F880" s="65" t="s">
        <v>987</v>
      </c>
      <c r="G880" s="11"/>
      <c r="H880" s="12"/>
      <c r="I880" s="11"/>
      <c r="J880" s="490">
        <v>900</v>
      </c>
      <c r="K880" s="194">
        <v>450.983</v>
      </c>
      <c r="L880" s="490">
        <v>800</v>
      </c>
      <c r="M880" s="686"/>
      <c r="N880" s="163"/>
      <c r="O880" s="293"/>
    </row>
    <row r="881" spans="1:15" ht="12.75">
      <c r="A881" s="87">
        <v>703</v>
      </c>
      <c r="B881" s="30">
        <v>2324</v>
      </c>
      <c r="C881" s="30">
        <v>5311</v>
      </c>
      <c r="D881" s="166"/>
      <c r="E881" s="166"/>
      <c r="F881" s="65" t="s">
        <v>1219</v>
      </c>
      <c r="G881" s="11"/>
      <c r="H881" s="12"/>
      <c r="I881" s="11"/>
      <c r="J881" s="490">
        <v>10</v>
      </c>
      <c r="K881" s="173">
        <v>6.822</v>
      </c>
      <c r="L881" s="490">
        <v>6</v>
      </c>
      <c r="M881" s="180"/>
      <c r="N881" s="163"/>
      <c r="O881" s="293"/>
    </row>
    <row r="882" spans="1:15" ht="13.5" thickBot="1">
      <c r="A882" s="87">
        <v>704</v>
      </c>
      <c r="B882" s="30">
        <v>2111</v>
      </c>
      <c r="C882" s="30">
        <v>5311</v>
      </c>
      <c r="D882" s="166"/>
      <c r="E882" s="166"/>
      <c r="F882" s="147" t="s">
        <v>1205</v>
      </c>
      <c r="G882" s="11"/>
      <c r="H882" s="12"/>
      <c r="I882" s="11"/>
      <c r="J882" s="490">
        <v>185</v>
      </c>
      <c r="K882" s="193">
        <v>112.752</v>
      </c>
      <c r="L882" s="664">
        <v>0</v>
      </c>
      <c r="M882" s="409"/>
      <c r="N882" s="163"/>
      <c r="O882" s="293"/>
    </row>
    <row r="883" spans="1:15" ht="13.5" thickBot="1">
      <c r="A883" s="5"/>
      <c r="B883" s="5"/>
      <c r="C883" s="5"/>
      <c r="D883" s="326"/>
      <c r="E883" s="326"/>
      <c r="F883" s="39" t="s">
        <v>380</v>
      </c>
      <c r="G883" s="42"/>
      <c r="H883" s="117"/>
      <c r="I883" s="53">
        <f>SUM(I874:I882)</f>
        <v>0</v>
      </c>
      <c r="J883" s="511">
        <f>SUM(J882+J881+J880+J879)</f>
        <v>1695</v>
      </c>
      <c r="K883" s="505">
        <f>SUM(K879:K882)</f>
        <v>1105.277</v>
      </c>
      <c r="L883" s="665">
        <f>SUM(L879:L882)</f>
        <v>1446</v>
      </c>
      <c r="M883" s="297">
        <f>SUM(M878+M876)</f>
        <v>577</v>
      </c>
      <c r="N883" s="495">
        <f>SUM(N878+N876)</f>
        <v>480.88800000000003</v>
      </c>
      <c r="O883" s="297">
        <f>SUM(O878+O876)</f>
        <v>380</v>
      </c>
    </row>
    <row r="884" spans="1:15" ht="13.5" thickBot="1">
      <c r="A884" s="6"/>
      <c r="B884" s="6"/>
      <c r="C884" s="6"/>
      <c r="D884" s="448"/>
      <c r="E884" s="448"/>
      <c r="F884" s="24" t="s">
        <v>377</v>
      </c>
      <c r="G884" s="105"/>
      <c r="H884" s="94"/>
      <c r="I884" s="93">
        <f>SUM(I883)</f>
        <v>0</v>
      </c>
      <c r="J884" s="498">
        <f>SUM(J883)</f>
        <v>1695</v>
      </c>
      <c r="K884" s="497">
        <f>SUM(K883)</f>
        <v>1105.277</v>
      </c>
      <c r="L884" s="666">
        <f>SUM(L883)</f>
        <v>1446</v>
      </c>
      <c r="M884" s="183">
        <f>SUM(M883+M871)</f>
        <v>11162</v>
      </c>
      <c r="N884" s="508">
        <f>SUM(N883+N871)</f>
        <v>9178.094</v>
      </c>
      <c r="O884" s="499">
        <f>SUM(O883+O871)</f>
        <v>10903</v>
      </c>
    </row>
    <row r="885" spans="1:15" ht="4.5" customHeight="1" thickBot="1">
      <c r="A885" s="6"/>
      <c r="B885" s="6"/>
      <c r="C885" s="6"/>
      <c r="D885" s="448"/>
      <c r="E885" s="448"/>
      <c r="F885" s="17"/>
      <c r="G885" s="2"/>
      <c r="H885" s="15"/>
      <c r="I885" s="2"/>
      <c r="J885" s="178"/>
      <c r="K885" s="179"/>
      <c r="L885" s="109"/>
      <c r="M885" s="180"/>
      <c r="N885" s="163"/>
      <c r="O885" s="293"/>
    </row>
    <row r="886" spans="1:15" ht="13.5" thickBot="1">
      <c r="A886" s="7">
        <v>14</v>
      </c>
      <c r="B886" s="60"/>
      <c r="C886" s="60"/>
      <c r="D886" s="458"/>
      <c r="E886" s="458"/>
      <c r="F886" s="22" t="s">
        <v>1009</v>
      </c>
      <c r="H886" s="10"/>
      <c r="J886" s="81"/>
      <c r="K886" s="163"/>
      <c r="L886" s="180"/>
      <c r="M886" s="180"/>
      <c r="N886" s="163"/>
      <c r="O886" s="293"/>
    </row>
    <row r="887" spans="1:15" ht="12.75">
      <c r="A887" s="263" t="s">
        <v>1114</v>
      </c>
      <c r="B887" s="263" t="s">
        <v>1115</v>
      </c>
      <c r="C887" s="263">
        <v>6112</v>
      </c>
      <c r="D887" s="471"/>
      <c r="E887" s="447"/>
      <c r="F887" s="67" t="s">
        <v>1116</v>
      </c>
      <c r="H887" s="9"/>
      <c r="I887" s="4"/>
      <c r="J887" s="327"/>
      <c r="K887" s="165"/>
      <c r="L887" s="82"/>
      <c r="M887" s="294">
        <v>1207</v>
      </c>
      <c r="N887" s="171">
        <v>960.47</v>
      </c>
      <c r="O887" s="294">
        <v>1153</v>
      </c>
    </row>
    <row r="888" spans="1:15" ht="12.75">
      <c r="A888" s="264">
        <v>721</v>
      </c>
      <c r="B888" s="263">
        <v>5031</v>
      </c>
      <c r="C888" s="263">
        <v>6112</v>
      </c>
      <c r="D888" s="471"/>
      <c r="E888" s="447"/>
      <c r="F888" s="67" t="s">
        <v>1031</v>
      </c>
      <c r="H888" s="9"/>
      <c r="I888" s="4"/>
      <c r="J888" s="169"/>
      <c r="K888" s="165"/>
      <c r="L888" s="82"/>
      <c r="M888" s="294">
        <v>302</v>
      </c>
      <c r="N888" s="171">
        <v>251.04</v>
      </c>
      <c r="O888" s="294">
        <v>289</v>
      </c>
    </row>
    <row r="889" spans="1:15" ht="12.75">
      <c r="A889" s="263">
        <v>721</v>
      </c>
      <c r="B889" s="263">
        <v>5032</v>
      </c>
      <c r="C889" s="263">
        <v>6112</v>
      </c>
      <c r="D889" s="471"/>
      <c r="E889" s="447"/>
      <c r="F889" s="67" t="s">
        <v>1032</v>
      </c>
      <c r="H889" s="9"/>
      <c r="I889" s="4"/>
      <c r="J889" s="169"/>
      <c r="K889" s="165"/>
      <c r="L889" s="82"/>
      <c r="M889" s="294">
        <v>109</v>
      </c>
      <c r="N889" s="171">
        <v>90.3743</v>
      </c>
      <c r="O889" s="294">
        <v>104</v>
      </c>
    </row>
    <row r="890" spans="1:15" ht="13.5" thickBot="1">
      <c r="A890" s="265">
        <v>721</v>
      </c>
      <c r="B890" s="72"/>
      <c r="C890" s="72"/>
      <c r="D890" s="460"/>
      <c r="E890" s="460"/>
      <c r="F890" s="65" t="s">
        <v>1061</v>
      </c>
      <c r="G890" s="74"/>
      <c r="H890" s="9"/>
      <c r="I890" s="4"/>
      <c r="J890" s="169"/>
      <c r="K890" s="165"/>
      <c r="L890" s="82"/>
      <c r="M890" s="346">
        <f>SUM(M887:M889)</f>
        <v>1618</v>
      </c>
      <c r="N890" s="193">
        <f>SUM(N887:N889)</f>
        <v>1301.8843</v>
      </c>
      <c r="O890" s="295">
        <f>SUM(O887:O889)</f>
        <v>1546</v>
      </c>
    </row>
    <row r="891" spans="1:15" ht="13.5" thickBot="1">
      <c r="A891" s="6"/>
      <c r="B891" s="6"/>
      <c r="C891" s="6"/>
      <c r="D891" s="448"/>
      <c r="E891" s="448"/>
      <c r="F891" s="24" t="s">
        <v>1013</v>
      </c>
      <c r="G891" s="91"/>
      <c r="H891" s="94"/>
      <c r="I891" s="142"/>
      <c r="J891" s="512"/>
      <c r="K891" s="184"/>
      <c r="L891" s="502"/>
      <c r="M891" s="499">
        <f>SUM(M890)</f>
        <v>1618</v>
      </c>
      <c r="N891" s="500">
        <f>SUM(N890)</f>
        <v>1301.8843</v>
      </c>
      <c r="O891" s="499">
        <f>SUM(O890)</f>
        <v>1546</v>
      </c>
    </row>
    <row r="892" spans="1:15" ht="3.75" customHeight="1" thickBot="1">
      <c r="A892" s="31"/>
      <c r="B892" s="31"/>
      <c r="C892" s="31"/>
      <c r="D892" s="408"/>
      <c r="E892" s="408"/>
      <c r="H892" s="10"/>
      <c r="J892" s="81"/>
      <c r="K892" s="163"/>
      <c r="L892" s="180"/>
      <c r="M892" s="180"/>
      <c r="N892" s="163"/>
      <c r="O892" s="293"/>
    </row>
    <row r="893" spans="1:15" ht="13.5" thickBot="1">
      <c r="A893" s="7">
        <v>15</v>
      </c>
      <c r="B893" s="60"/>
      <c r="C893" s="60"/>
      <c r="D893" s="458"/>
      <c r="E893" s="458"/>
      <c r="F893" s="22" t="s">
        <v>1014</v>
      </c>
      <c r="H893" s="10"/>
      <c r="J893" s="81"/>
      <c r="K893" s="163"/>
      <c r="L893" s="180"/>
      <c r="M893" s="180"/>
      <c r="N893" s="163"/>
      <c r="O893" s="293"/>
    </row>
    <row r="894" spans="1:15" ht="12.75">
      <c r="A894" s="75">
        <v>728</v>
      </c>
      <c r="B894" s="30">
        <v>5023</v>
      </c>
      <c r="C894" s="30">
        <v>6112</v>
      </c>
      <c r="D894" s="166"/>
      <c r="E894" s="166"/>
      <c r="F894" s="11" t="s">
        <v>1015</v>
      </c>
      <c r="G894" s="11"/>
      <c r="H894" s="10"/>
      <c r="I894" s="52"/>
      <c r="J894" s="169"/>
      <c r="K894" s="165"/>
      <c r="L894" s="82"/>
      <c r="M894" s="294">
        <v>366</v>
      </c>
      <c r="N894" s="171">
        <v>298.69</v>
      </c>
      <c r="O894" s="294">
        <v>366</v>
      </c>
    </row>
    <row r="895" spans="1:15" ht="13.5" thickBot="1">
      <c r="A895" s="87">
        <v>728</v>
      </c>
      <c r="B895" s="30">
        <v>5032</v>
      </c>
      <c r="C895" s="30">
        <v>6112</v>
      </c>
      <c r="D895" s="166"/>
      <c r="E895" s="166"/>
      <c r="F895" s="67" t="s">
        <v>1032</v>
      </c>
      <c r="G895" s="4"/>
      <c r="H895" s="10"/>
      <c r="I895" s="50"/>
      <c r="J895" s="169"/>
      <c r="K895" s="165"/>
      <c r="L895" s="82"/>
      <c r="M895" s="294">
        <v>34</v>
      </c>
      <c r="N895" s="171">
        <v>26.886</v>
      </c>
      <c r="O895" s="294">
        <v>34</v>
      </c>
    </row>
    <row r="896" spans="1:15" ht="13.5" thickBot="1">
      <c r="A896" s="6"/>
      <c r="B896" s="6"/>
      <c r="C896" s="6"/>
      <c r="D896" s="448"/>
      <c r="E896" s="448"/>
      <c r="F896" s="24" t="s">
        <v>1020</v>
      </c>
      <c r="G896" s="105"/>
      <c r="H896" s="94"/>
      <c r="I896" s="142"/>
      <c r="J896" s="110"/>
      <c r="K896" s="184"/>
      <c r="L896" s="183"/>
      <c r="M896" s="502">
        <f>SUM(M894:M895)</f>
        <v>400</v>
      </c>
      <c r="N896" s="184">
        <f>SUM(N894:N895)</f>
        <v>325.576</v>
      </c>
      <c r="O896" s="499">
        <f>SUM(O894:O895)</f>
        <v>400</v>
      </c>
    </row>
    <row r="897" spans="1:15" ht="3.75" customHeight="1" thickBot="1">
      <c r="A897" s="36"/>
      <c r="B897" s="36"/>
      <c r="C897" s="36"/>
      <c r="D897" s="322"/>
      <c r="E897" s="322"/>
      <c r="F897" s="17"/>
      <c r="G897" s="1"/>
      <c r="H897" s="15"/>
      <c r="I897" s="2"/>
      <c r="J897" s="83"/>
      <c r="K897" s="192"/>
      <c r="L897" s="200"/>
      <c r="M897" s="200"/>
      <c r="N897" s="192"/>
      <c r="O897" s="307"/>
    </row>
    <row r="898" spans="1:15" ht="13.5" thickBot="1">
      <c r="A898" s="7">
        <v>16</v>
      </c>
      <c r="B898" s="60"/>
      <c r="C898" s="60"/>
      <c r="D898" s="458"/>
      <c r="E898" s="458"/>
      <c r="F898" s="16" t="s">
        <v>370</v>
      </c>
      <c r="G898" s="135"/>
      <c r="H898" s="352"/>
      <c r="I898" s="135"/>
      <c r="J898" s="354"/>
      <c r="K898" s="355"/>
      <c r="L898" s="575"/>
      <c r="M898" s="200"/>
      <c r="N898" s="192"/>
      <c r="O898" s="307"/>
    </row>
    <row r="899" spans="1:15" ht="12.75" customHeight="1">
      <c r="A899" s="280">
        <v>327</v>
      </c>
      <c r="B899" s="286">
        <v>5179</v>
      </c>
      <c r="C899" s="286">
        <v>3639</v>
      </c>
      <c r="D899" s="453"/>
      <c r="E899" s="453"/>
      <c r="F899" s="550" t="s">
        <v>108</v>
      </c>
      <c r="G899" s="2"/>
      <c r="H899" s="15"/>
      <c r="I899" s="2"/>
      <c r="J899" s="83"/>
      <c r="K899" s="192"/>
      <c r="L899" s="200"/>
      <c r="M899" s="181">
        <v>65</v>
      </c>
      <c r="N899" s="175">
        <v>45</v>
      </c>
      <c r="O899" s="304">
        <v>0</v>
      </c>
    </row>
    <row r="900" spans="1:15" ht="13.5" thickBot="1">
      <c r="A900" s="87">
        <v>332</v>
      </c>
      <c r="B900" s="30">
        <v>5169</v>
      </c>
      <c r="C900" s="30">
        <v>3635</v>
      </c>
      <c r="D900" s="166"/>
      <c r="E900" s="166"/>
      <c r="F900" s="149" t="s">
        <v>372</v>
      </c>
      <c r="G900" s="261"/>
      <c r="H900" s="269"/>
      <c r="I900" s="261"/>
      <c r="J900" s="81"/>
      <c r="K900" s="163"/>
      <c r="L900" s="180"/>
      <c r="M900" s="296">
        <v>200</v>
      </c>
      <c r="N900" s="193">
        <v>180</v>
      </c>
      <c r="O900" s="296">
        <v>300</v>
      </c>
    </row>
    <row r="901" spans="1:15" ht="13.5" thickBot="1">
      <c r="A901" s="6"/>
      <c r="B901" s="5"/>
      <c r="C901" s="5"/>
      <c r="D901" s="326"/>
      <c r="E901" s="326"/>
      <c r="F901" s="138" t="s">
        <v>384</v>
      </c>
      <c r="G901" s="368"/>
      <c r="H901" s="369"/>
      <c r="I901" s="417"/>
      <c r="J901" s="283"/>
      <c r="K901" s="505"/>
      <c r="L901" s="506"/>
      <c r="M901" s="513">
        <f>SUM(M899:M900)</f>
        <v>265</v>
      </c>
      <c r="N901" s="284">
        <f>SUM(N899:N900)</f>
        <v>225</v>
      </c>
      <c r="O901" s="297">
        <f>SUM(O899:O900)</f>
        <v>300</v>
      </c>
    </row>
    <row r="902" spans="1:15" ht="2.25" customHeight="1">
      <c r="A902" s="6"/>
      <c r="B902" s="5"/>
      <c r="C902" s="5"/>
      <c r="D902" s="326"/>
      <c r="E902" s="326"/>
      <c r="F902" s="189"/>
      <c r="H902" s="9"/>
      <c r="I902" s="4"/>
      <c r="J902" s="82"/>
      <c r="K902" s="165"/>
      <c r="L902" s="338"/>
      <c r="M902" s="300"/>
      <c r="N902" s="192"/>
      <c r="O902" s="300"/>
    </row>
    <row r="903" spans="1:15" ht="12.75">
      <c r="A903" s="87">
        <v>340</v>
      </c>
      <c r="B903" s="26">
        <v>2212</v>
      </c>
      <c r="C903" s="26">
        <v>3322</v>
      </c>
      <c r="D903" s="166"/>
      <c r="E903" s="166"/>
      <c r="F903" s="65" t="s">
        <v>1221</v>
      </c>
      <c r="G903" s="11"/>
      <c r="H903" s="11"/>
      <c r="I903" s="11"/>
      <c r="J903" s="295">
        <v>150</v>
      </c>
      <c r="K903" s="173">
        <v>31</v>
      </c>
      <c r="L903" s="295">
        <v>130</v>
      </c>
      <c r="M903" s="209"/>
      <c r="N903" s="190"/>
      <c r="O903" s="306"/>
    </row>
    <row r="904" spans="1:15" ht="12.75">
      <c r="A904" s="87">
        <v>340</v>
      </c>
      <c r="B904" s="26">
        <v>2324</v>
      </c>
      <c r="C904" s="26">
        <v>3322</v>
      </c>
      <c r="D904" s="166"/>
      <c r="E904" s="166"/>
      <c r="F904" s="88" t="s">
        <v>795</v>
      </c>
      <c r="G904" s="18"/>
      <c r="H904" s="18"/>
      <c r="I904" s="18"/>
      <c r="J904" s="296">
        <v>15</v>
      </c>
      <c r="K904" s="193">
        <v>4</v>
      </c>
      <c r="L904" s="296">
        <v>10</v>
      </c>
      <c r="M904" s="209"/>
      <c r="N904" s="190"/>
      <c r="O904" s="306"/>
    </row>
    <row r="905" spans="1:15" ht="2.25" customHeight="1">
      <c r="A905" s="87"/>
      <c r="B905" s="26"/>
      <c r="C905" s="26"/>
      <c r="D905" s="166"/>
      <c r="E905" s="166"/>
      <c r="F905" s="88"/>
      <c r="G905" s="18"/>
      <c r="H905" s="18"/>
      <c r="I905" s="18"/>
      <c r="J905" s="296"/>
      <c r="K905" s="193"/>
      <c r="L905" s="296"/>
      <c r="M905" s="209"/>
      <c r="N905" s="190"/>
      <c r="O905" s="306"/>
    </row>
    <row r="906" spans="1:15" ht="12.75">
      <c r="A906" s="26">
        <v>365</v>
      </c>
      <c r="B906" s="26">
        <v>4116</v>
      </c>
      <c r="C906" s="26"/>
      <c r="D906" s="166"/>
      <c r="E906" s="166">
        <v>34054</v>
      </c>
      <c r="F906" s="150" t="s">
        <v>30</v>
      </c>
      <c r="G906" s="18"/>
      <c r="H906" s="18"/>
      <c r="I906" s="18"/>
      <c r="J906" s="294">
        <v>500</v>
      </c>
      <c r="K906" s="171">
        <v>500</v>
      </c>
      <c r="L906" s="294">
        <v>0</v>
      </c>
      <c r="M906" s="209"/>
      <c r="N906" s="190"/>
      <c r="O906" s="306"/>
    </row>
    <row r="907" spans="1:15" ht="12.75">
      <c r="A907" s="26">
        <v>365</v>
      </c>
      <c r="B907" s="26">
        <v>5223</v>
      </c>
      <c r="C907" s="26">
        <v>3322</v>
      </c>
      <c r="D907" s="166"/>
      <c r="E907" s="166">
        <v>34054</v>
      </c>
      <c r="F907" s="150" t="s">
        <v>120</v>
      </c>
      <c r="G907" s="18"/>
      <c r="H907" s="18"/>
      <c r="I907" s="52"/>
      <c r="J907" s="302"/>
      <c r="K907" s="165"/>
      <c r="L907" s="302"/>
      <c r="M907" s="170">
        <v>200</v>
      </c>
      <c r="N907" s="171">
        <v>0</v>
      </c>
      <c r="O907" s="294">
        <v>0</v>
      </c>
    </row>
    <row r="908" spans="1:15" ht="12.75">
      <c r="A908" s="26">
        <v>365</v>
      </c>
      <c r="B908" s="26">
        <v>5223</v>
      </c>
      <c r="C908" s="26">
        <v>3322</v>
      </c>
      <c r="D908" s="166"/>
      <c r="E908" s="166"/>
      <c r="F908" s="150" t="s">
        <v>893</v>
      </c>
      <c r="G908" s="18"/>
      <c r="H908" s="18"/>
      <c r="I908" s="52"/>
      <c r="J908" s="302"/>
      <c r="K908" s="165"/>
      <c r="L908" s="302"/>
      <c r="M908" s="170">
        <v>10</v>
      </c>
      <c r="N908" s="171">
        <v>0</v>
      </c>
      <c r="O908" s="294">
        <v>0</v>
      </c>
    </row>
    <row r="909" spans="1:15" ht="12.75">
      <c r="A909" s="26">
        <v>365</v>
      </c>
      <c r="B909" s="26">
        <v>5493</v>
      </c>
      <c r="C909" s="26">
        <v>3322</v>
      </c>
      <c r="D909" s="166"/>
      <c r="E909" s="166"/>
      <c r="F909" s="150" t="s">
        <v>121</v>
      </c>
      <c r="G909" s="18"/>
      <c r="H909" s="18"/>
      <c r="I909" s="52"/>
      <c r="J909" s="302"/>
      <c r="K909" s="165"/>
      <c r="L909" s="302"/>
      <c r="M909" s="170">
        <v>24</v>
      </c>
      <c r="N909" s="171">
        <v>0</v>
      </c>
      <c r="O909" s="294">
        <v>0</v>
      </c>
    </row>
    <row r="910" spans="1:15" ht="12.75">
      <c r="A910" s="26">
        <v>365</v>
      </c>
      <c r="B910" s="26">
        <v>5493</v>
      </c>
      <c r="C910" s="26">
        <v>3322</v>
      </c>
      <c r="D910" s="166"/>
      <c r="E910" s="166">
        <v>34054</v>
      </c>
      <c r="F910" s="150" t="s">
        <v>122</v>
      </c>
      <c r="G910" s="18"/>
      <c r="H910" s="18"/>
      <c r="I910" s="52"/>
      <c r="J910" s="302"/>
      <c r="K910" s="165"/>
      <c r="L910" s="302"/>
      <c r="M910" s="537">
        <v>100</v>
      </c>
      <c r="N910" s="171">
        <v>0</v>
      </c>
      <c r="O910" s="294">
        <v>0</v>
      </c>
    </row>
    <row r="911" spans="1:15" ht="12.75">
      <c r="A911" s="26">
        <v>365</v>
      </c>
      <c r="B911" s="26">
        <v>5213</v>
      </c>
      <c r="C911" s="26">
        <v>3322</v>
      </c>
      <c r="D911" s="166"/>
      <c r="E911" s="166"/>
      <c r="F911" s="150" t="s">
        <v>123</v>
      </c>
      <c r="G911" s="18"/>
      <c r="H911" s="18"/>
      <c r="I911" s="52"/>
      <c r="J911" s="302"/>
      <c r="K911" s="165"/>
      <c r="L911" s="302"/>
      <c r="M911" s="537">
        <v>51</v>
      </c>
      <c r="N911" s="171">
        <v>0</v>
      </c>
      <c r="O911" s="294">
        <v>0</v>
      </c>
    </row>
    <row r="912" spans="1:15" ht="12.75">
      <c r="A912" s="26">
        <v>365</v>
      </c>
      <c r="B912" s="26">
        <v>5213</v>
      </c>
      <c r="C912" s="26">
        <v>3322</v>
      </c>
      <c r="D912" s="166"/>
      <c r="E912" s="166">
        <v>34054</v>
      </c>
      <c r="F912" s="150" t="s">
        <v>125</v>
      </c>
      <c r="G912" s="18"/>
      <c r="H912" s="18"/>
      <c r="I912" s="52"/>
      <c r="J912" s="302"/>
      <c r="K912" s="165"/>
      <c r="L912" s="302"/>
      <c r="M912" s="537">
        <v>150</v>
      </c>
      <c r="N912" s="171">
        <v>0</v>
      </c>
      <c r="O912" s="294">
        <v>0</v>
      </c>
    </row>
    <row r="913" spans="1:15" ht="12.75">
      <c r="A913" s="26">
        <v>365</v>
      </c>
      <c r="B913" s="26">
        <v>5229</v>
      </c>
      <c r="C913" s="26">
        <v>3322</v>
      </c>
      <c r="D913" s="166"/>
      <c r="E913" s="166">
        <v>34054</v>
      </c>
      <c r="F913" s="150" t="s">
        <v>894</v>
      </c>
      <c r="G913" s="18"/>
      <c r="H913" s="18"/>
      <c r="I913" s="52"/>
      <c r="J913" s="302"/>
      <c r="K913" s="165"/>
      <c r="L913" s="302"/>
      <c r="M913" s="537">
        <v>50</v>
      </c>
      <c r="N913" s="199">
        <v>0</v>
      </c>
      <c r="O913" s="305">
        <v>0</v>
      </c>
    </row>
    <row r="914" spans="1:15" ht="14.25" customHeight="1">
      <c r="A914" s="87">
        <v>365</v>
      </c>
      <c r="B914" s="26"/>
      <c r="C914" s="26"/>
      <c r="D914" s="166"/>
      <c r="E914" s="166"/>
      <c r="F914" s="88" t="s">
        <v>126</v>
      </c>
      <c r="G914" s="18"/>
      <c r="H914" s="18"/>
      <c r="I914" s="52"/>
      <c r="J914" s="295">
        <f>SUM(J906:J912)</f>
        <v>500</v>
      </c>
      <c r="K914" s="173">
        <f>SUM(K906:K912)</f>
        <v>500</v>
      </c>
      <c r="L914" s="295">
        <f>SUM(L906:L912)</f>
        <v>0</v>
      </c>
      <c r="M914" s="346">
        <f>SUM(M907:M913)</f>
        <v>585</v>
      </c>
      <c r="N914" s="193">
        <f>SUM(N907:N913)</f>
        <v>0</v>
      </c>
      <c r="O914" s="296">
        <f>SUM(O907:O913)</f>
        <v>0</v>
      </c>
    </row>
    <row r="915" spans="1:15" ht="1.5" customHeight="1">
      <c r="A915" s="87"/>
      <c r="B915" s="26"/>
      <c r="C915" s="26"/>
      <c r="D915" s="166"/>
      <c r="E915" s="166"/>
      <c r="F915" s="88"/>
      <c r="G915" s="18"/>
      <c r="H915" s="18"/>
      <c r="I915" s="52"/>
      <c r="J915" s="294"/>
      <c r="K915" s="171"/>
      <c r="L915" s="295"/>
      <c r="M915" s="172"/>
      <c r="N915" s="173"/>
      <c r="O915" s="295"/>
    </row>
    <row r="916" spans="1:15" ht="12.75">
      <c r="A916" s="26">
        <v>366</v>
      </c>
      <c r="B916" s="26">
        <v>4116</v>
      </c>
      <c r="C916" s="26"/>
      <c r="D916" s="166"/>
      <c r="E916" s="166">
        <v>34054</v>
      </c>
      <c r="F916" s="150" t="s">
        <v>31</v>
      </c>
      <c r="G916" s="18"/>
      <c r="H916" s="18"/>
      <c r="I916" s="18"/>
      <c r="J916" s="309">
        <v>200</v>
      </c>
      <c r="K916" s="207">
        <v>200</v>
      </c>
      <c r="L916" s="294">
        <v>0</v>
      </c>
      <c r="M916" s="209"/>
      <c r="N916" s="190"/>
      <c r="O916" s="306"/>
    </row>
    <row r="917" spans="1:15" ht="12.75">
      <c r="A917" s="26">
        <v>366</v>
      </c>
      <c r="B917" s="26">
        <v>5493</v>
      </c>
      <c r="C917" s="26">
        <v>3322</v>
      </c>
      <c r="D917" s="166"/>
      <c r="E917" s="166"/>
      <c r="F917" s="150" t="s">
        <v>127</v>
      </c>
      <c r="G917" s="18"/>
      <c r="H917" s="18"/>
      <c r="I917" s="52"/>
      <c r="J917" s="302"/>
      <c r="K917" s="165"/>
      <c r="L917" s="306"/>
      <c r="M917" s="170">
        <v>22</v>
      </c>
      <c r="N917" s="171">
        <v>0</v>
      </c>
      <c r="O917" s="294">
        <v>0</v>
      </c>
    </row>
    <row r="918" spans="1:15" ht="12.75">
      <c r="A918" s="26">
        <v>366</v>
      </c>
      <c r="B918" s="26">
        <v>5493</v>
      </c>
      <c r="C918" s="26">
        <v>3322</v>
      </c>
      <c r="D918" s="166"/>
      <c r="E918" s="166">
        <v>34054</v>
      </c>
      <c r="F918" s="150" t="s">
        <v>128</v>
      </c>
      <c r="G918" s="18"/>
      <c r="H918" s="18"/>
      <c r="I918" s="52"/>
      <c r="J918" s="302"/>
      <c r="K918" s="165"/>
      <c r="L918" s="306"/>
      <c r="M918" s="170">
        <v>100</v>
      </c>
      <c r="N918" s="171">
        <v>0</v>
      </c>
      <c r="O918" s="294">
        <v>0</v>
      </c>
    </row>
    <row r="919" spans="1:15" ht="12.75">
      <c r="A919" s="26">
        <v>366</v>
      </c>
      <c r="B919" s="26">
        <v>5171</v>
      </c>
      <c r="C919" s="26">
        <v>3322</v>
      </c>
      <c r="D919" s="166"/>
      <c r="E919" s="166"/>
      <c r="F919" s="67" t="s">
        <v>36</v>
      </c>
      <c r="G919" s="18"/>
      <c r="H919" s="18"/>
      <c r="I919" s="52"/>
      <c r="J919" s="306"/>
      <c r="K919" s="190"/>
      <c r="L919" s="306"/>
      <c r="M919" s="537">
        <v>100</v>
      </c>
      <c r="N919" s="199">
        <v>100</v>
      </c>
      <c r="O919" s="294">
        <v>0</v>
      </c>
    </row>
    <row r="920" spans="1:15" ht="12.75">
      <c r="A920" s="26">
        <v>366</v>
      </c>
      <c r="B920" s="26">
        <v>5171</v>
      </c>
      <c r="C920" s="26">
        <v>3322</v>
      </c>
      <c r="D920" s="166"/>
      <c r="E920" s="166">
        <v>34054</v>
      </c>
      <c r="F920" s="67" t="s">
        <v>35</v>
      </c>
      <c r="G920" s="18"/>
      <c r="H920" s="18"/>
      <c r="I920" s="52"/>
      <c r="J920" s="306"/>
      <c r="K920" s="190"/>
      <c r="L920" s="306"/>
      <c r="M920" s="170">
        <v>100</v>
      </c>
      <c r="N920" s="171">
        <v>100</v>
      </c>
      <c r="O920" s="294">
        <v>0</v>
      </c>
    </row>
    <row r="921" spans="1:15" ht="13.5" customHeight="1">
      <c r="A921" s="87">
        <v>366</v>
      </c>
      <c r="B921" s="26"/>
      <c r="C921" s="26"/>
      <c r="D921" s="166"/>
      <c r="E921" s="166"/>
      <c r="F921" s="65" t="s">
        <v>129</v>
      </c>
      <c r="G921" s="11"/>
      <c r="H921" s="11"/>
      <c r="I921" s="25"/>
      <c r="J921" s="344">
        <f>SUM(J916:J920)</f>
        <v>200</v>
      </c>
      <c r="K921" s="173">
        <f>SUM(K916:K920)</f>
        <v>200</v>
      </c>
      <c r="L921" s="295">
        <f>SUM(L916:L920)</f>
        <v>0</v>
      </c>
      <c r="M921" s="172">
        <f>SUM(M917:M920)</f>
        <v>322</v>
      </c>
      <c r="N921" s="173">
        <f>SUM(N917:N920)</f>
        <v>200</v>
      </c>
      <c r="O921" s="295">
        <f>SUM(O917:O920)</f>
        <v>0</v>
      </c>
    </row>
    <row r="922" spans="1:15" ht="2.25" customHeight="1">
      <c r="A922" s="87"/>
      <c r="B922" s="26"/>
      <c r="C922" s="26"/>
      <c r="D922" s="166"/>
      <c r="E922" s="166"/>
      <c r="F922" s="88"/>
      <c r="G922" s="212"/>
      <c r="H922" s="212"/>
      <c r="I922" s="50"/>
      <c r="J922" s="18"/>
      <c r="K922" s="193"/>
      <c r="L922" s="296"/>
      <c r="M922" s="172"/>
      <c r="N922" s="173"/>
      <c r="O922" s="295"/>
    </row>
    <row r="923" spans="1:15" ht="13.5" customHeight="1">
      <c r="A923" s="26">
        <v>391</v>
      </c>
      <c r="B923" s="26">
        <v>4116</v>
      </c>
      <c r="C923" s="26"/>
      <c r="D923" s="166"/>
      <c r="E923" s="166">
        <v>34001</v>
      </c>
      <c r="F923" s="67" t="s">
        <v>850</v>
      </c>
      <c r="G923" s="11"/>
      <c r="H923" s="11"/>
      <c r="I923" s="11"/>
      <c r="J923" s="149">
        <v>120</v>
      </c>
      <c r="K923" s="171">
        <v>120</v>
      </c>
      <c r="L923" s="294">
        <v>0</v>
      </c>
      <c r="M923" s="209"/>
      <c r="N923" s="190"/>
      <c r="O923" s="306"/>
    </row>
    <row r="924" spans="1:15" ht="13.5" customHeight="1">
      <c r="A924" s="26">
        <v>391</v>
      </c>
      <c r="B924" s="26">
        <v>5172</v>
      </c>
      <c r="C924" s="26">
        <v>3322</v>
      </c>
      <c r="D924" s="166"/>
      <c r="E924" s="166">
        <v>34001</v>
      </c>
      <c r="F924" s="67" t="s">
        <v>841</v>
      </c>
      <c r="G924" s="212"/>
      <c r="H924" s="212"/>
      <c r="I924" s="50"/>
      <c r="J924" s="14"/>
      <c r="K924" s="190"/>
      <c r="L924" s="306"/>
      <c r="M924" s="170">
        <v>25</v>
      </c>
      <c r="N924" s="171">
        <v>0</v>
      </c>
      <c r="O924" s="294">
        <v>0</v>
      </c>
    </row>
    <row r="925" spans="1:15" ht="13.5" customHeight="1">
      <c r="A925" s="26">
        <v>391</v>
      </c>
      <c r="B925" s="26">
        <v>5172</v>
      </c>
      <c r="C925" s="26">
        <v>3322</v>
      </c>
      <c r="D925" s="166"/>
      <c r="E925" s="166"/>
      <c r="F925" s="67" t="s">
        <v>842</v>
      </c>
      <c r="G925" s="212"/>
      <c r="H925" s="212"/>
      <c r="I925" s="50"/>
      <c r="J925" s="14"/>
      <c r="K925" s="190"/>
      <c r="L925" s="306"/>
      <c r="M925" s="170">
        <v>10</v>
      </c>
      <c r="N925" s="171">
        <v>0</v>
      </c>
      <c r="O925" s="294">
        <v>0</v>
      </c>
    </row>
    <row r="926" spans="1:15" ht="13.5" customHeight="1">
      <c r="A926" s="26">
        <v>391</v>
      </c>
      <c r="B926" s="26">
        <v>5139</v>
      </c>
      <c r="C926" s="26">
        <v>3322</v>
      </c>
      <c r="D926" s="166"/>
      <c r="E926" s="166">
        <v>34001</v>
      </c>
      <c r="F926" s="67" t="s">
        <v>843</v>
      </c>
      <c r="G926" s="212"/>
      <c r="H926" s="212"/>
      <c r="I926" s="50"/>
      <c r="J926" s="14"/>
      <c r="K926" s="190"/>
      <c r="L926" s="306"/>
      <c r="M926" s="170">
        <v>1</v>
      </c>
      <c r="N926" s="171">
        <v>0</v>
      </c>
      <c r="O926" s="294">
        <v>0</v>
      </c>
    </row>
    <row r="927" spans="1:15" ht="13.5" customHeight="1">
      <c r="A927" s="26">
        <v>391</v>
      </c>
      <c r="B927" s="26">
        <v>5139</v>
      </c>
      <c r="C927" s="26">
        <v>3322</v>
      </c>
      <c r="D927" s="166"/>
      <c r="E927" s="166"/>
      <c r="F927" s="67" t="s">
        <v>844</v>
      </c>
      <c r="G927" s="212"/>
      <c r="H927" s="212"/>
      <c r="I927" s="50"/>
      <c r="J927" s="14"/>
      <c r="K927" s="190"/>
      <c r="L927" s="306"/>
      <c r="M927" s="170">
        <v>1</v>
      </c>
      <c r="N927" s="171">
        <v>0</v>
      </c>
      <c r="O927" s="294">
        <v>0</v>
      </c>
    </row>
    <row r="928" spans="1:15" ht="13.5" customHeight="1">
      <c r="A928" s="26">
        <v>391</v>
      </c>
      <c r="B928" s="26">
        <v>5169</v>
      </c>
      <c r="C928" s="26">
        <v>3322</v>
      </c>
      <c r="D928" s="166"/>
      <c r="E928" s="166">
        <v>34001</v>
      </c>
      <c r="F928" s="67" t="s">
        <v>845</v>
      </c>
      <c r="G928" s="212"/>
      <c r="H928" s="212"/>
      <c r="I928" s="50"/>
      <c r="J928" s="14"/>
      <c r="K928" s="190"/>
      <c r="L928" s="306"/>
      <c r="M928" s="170">
        <v>68</v>
      </c>
      <c r="N928" s="171">
        <v>0</v>
      </c>
      <c r="O928" s="294">
        <v>0</v>
      </c>
    </row>
    <row r="929" spans="1:15" ht="13.5" customHeight="1">
      <c r="A929" s="26">
        <v>391</v>
      </c>
      <c r="B929" s="26">
        <v>5169</v>
      </c>
      <c r="C929" s="26">
        <v>3322</v>
      </c>
      <c r="D929" s="166"/>
      <c r="E929" s="166"/>
      <c r="F929" s="67" t="s">
        <v>846</v>
      </c>
      <c r="G929" s="212"/>
      <c r="H929" s="212"/>
      <c r="I929" s="50"/>
      <c r="J929" s="14"/>
      <c r="K929" s="190"/>
      <c r="L929" s="306"/>
      <c r="M929" s="170">
        <v>30</v>
      </c>
      <c r="N929" s="171">
        <v>0</v>
      </c>
      <c r="O929" s="294">
        <v>0</v>
      </c>
    </row>
    <row r="930" spans="1:15" ht="13.5" customHeight="1">
      <c r="A930" s="26">
        <v>391</v>
      </c>
      <c r="B930" s="26">
        <v>5021</v>
      </c>
      <c r="C930" s="26">
        <v>3322</v>
      </c>
      <c r="D930" s="166"/>
      <c r="E930" s="166">
        <v>34001</v>
      </c>
      <c r="F930" s="67" t="s">
        <v>847</v>
      </c>
      <c r="G930" s="212"/>
      <c r="H930" s="212"/>
      <c r="I930" s="50"/>
      <c r="J930" s="14"/>
      <c r="K930" s="190"/>
      <c r="L930" s="306"/>
      <c r="M930" s="170">
        <v>26</v>
      </c>
      <c r="N930" s="171">
        <v>0</v>
      </c>
      <c r="O930" s="294">
        <v>0</v>
      </c>
    </row>
    <row r="931" spans="1:15" ht="13.5" customHeight="1">
      <c r="A931" s="127">
        <v>391</v>
      </c>
      <c r="B931" s="127">
        <v>5021</v>
      </c>
      <c r="C931" s="127">
        <v>3322</v>
      </c>
      <c r="D931" s="277"/>
      <c r="E931" s="277"/>
      <c r="F931" s="55" t="s">
        <v>848</v>
      </c>
      <c r="G931" s="212"/>
      <c r="H931" s="212"/>
      <c r="I931" s="50"/>
      <c r="J931" s="14"/>
      <c r="K931" s="190"/>
      <c r="L931" s="306"/>
      <c r="M931" s="537">
        <v>11</v>
      </c>
      <c r="N931" s="199">
        <v>0</v>
      </c>
      <c r="O931" s="305">
        <v>0</v>
      </c>
    </row>
    <row r="932" spans="1:15" ht="13.5" customHeight="1" thickBot="1">
      <c r="A932" s="87">
        <v>391</v>
      </c>
      <c r="B932" s="26"/>
      <c r="C932" s="26"/>
      <c r="D932" s="166"/>
      <c r="E932" s="166"/>
      <c r="F932" s="102" t="s">
        <v>849</v>
      </c>
      <c r="G932" s="18"/>
      <c r="H932" s="18"/>
      <c r="I932" s="18"/>
      <c r="J932" s="197">
        <f>SUM(J923:J931)</f>
        <v>120</v>
      </c>
      <c r="K932" s="193">
        <f>SUM(K923:K931)</f>
        <v>120</v>
      </c>
      <c r="L932" s="296">
        <f>SUM(L923:L931)</f>
        <v>0</v>
      </c>
      <c r="M932" s="346">
        <f>SUM(M924:M931)</f>
        <v>172</v>
      </c>
      <c r="N932" s="193">
        <f>SUM(N924:N931)</f>
        <v>0</v>
      </c>
      <c r="O932" s="296">
        <f>SUM(O924:O931)</f>
        <v>0</v>
      </c>
    </row>
    <row r="933" spans="1:15" ht="13.5" thickBot="1">
      <c r="A933" s="6"/>
      <c r="B933" s="33"/>
      <c r="C933" s="33"/>
      <c r="D933" s="326"/>
      <c r="E933" s="326"/>
      <c r="F933" s="138" t="s">
        <v>385</v>
      </c>
      <c r="G933" s="216"/>
      <c r="H933" s="216"/>
      <c r="I933" s="416"/>
      <c r="J933" s="514">
        <f>SUM(J921+J904+J903+J932+J914)</f>
        <v>985</v>
      </c>
      <c r="K933" s="284">
        <f>SUM(K921+K932+K914+K904+K903)</f>
        <v>855</v>
      </c>
      <c r="L933" s="297">
        <f>SUM(L932+L921+L914+L904+L903)</f>
        <v>140</v>
      </c>
      <c r="M933" s="506">
        <f>SUM(M921+M914+M932)</f>
        <v>1079</v>
      </c>
      <c r="N933" s="505">
        <f>SUM(N921+N914+N932)</f>
        <v>200</v>
      </c>
      <c r="O933" s="654">
        <f>SUM(O932+O921+O914)</f>
        <v>0</v>
      </c>
    </row>
    <row r="934" spans="1:15" ht="3" customHeight="1" thickBot="1">
      <c r="A934" s="6"/>
      <c r="B934" s="33"/>
      <c r="C934" s="33"/>
      <c r="D934" s="326"/>
      <c r="E934" s="326"/>
      <c r="F934" s="83"/>
      <c r="G934" s="4"/>
      <c r="H934" s="4"/>
      <c r="I934" s="50"/>
      <c r="J934" s="209"/>
      <c r="K934" s="190"/>
      <c r="L934" s="209"/>
      <c r="M934" s="306"/>
      <c r="N934" s="190"/>
      <c r="O934" s="306"/>
    </row>
    <row r="935" spans="1:15" ht="13.5" thickBot="1">
      <c r="A935" s="36"/>
      <c r="B935" s="36"/>
      <c r="C935" s="36"/>
      <c r="D935" s="322"/>
      <c r="E935" s="322"/>
      <c r="F935" s="348" t="s">
        <v>61</v>
      </c>
      <c r="G935" s="358"/>
      <c r="H935" s="94"/>
      <c r="I935" s="142"/>
      <c r="J935" s="183">
        <f aca="true" t="shared" si="1" ref="J935:O935">SUM(J933+J901)</f>
        <v>985</v>
      </c>
      <c r="K935" s="508">
        <f t="shared" si="1"/>
        <v>855</v>
      </c>
      <c r="L935" s="183">
        <f t="shared" si="1"/>
        <v>140</v>
      </c>
      <c r="M935" s="502">
        <f t="shared" si="1"/>
        <v>1344</v>
      </c>
      <c r="N935" s="184">
        <f t="shared" si="1"/>
        <v>425</v>
      </c>
      <c r="O935" s="499">
        <f t="shared" si="1"/>
        <v>300</v>
      </c>
    </row>
    <row r="936" spans="1:15" ht="3.75" customHeight="1" thickBot="1">
      <c r="A936" s="36"/>
      <c r="B936" s="36"/>
      <c r="C936" s="36"/>
      <c r="D936" s="322"/>
      <c r="E936" s="322"/>
      <c r="F936" s="17"/>
      <c r="G936" s="1"/>
      <c r="H936" s="15"/>
      <c r="I936" s="2"/>
      <c r="J936" s="83"/>
      <c r="K936" s="192"/>
      <c r="L936" s="200"/>
      <c r="M936" s="200"/>
      <c r="N936" s="192"/>
      <c r="O936" s="307"/>
    </row>
    <row r="937" spans="1:15" ht="13.5" thickBot="1">
      <c r="A937" s="7">
        <v>17</v>
      </c>
      <c r="B937" s="60"/>
      <c r="C937" s="60"/>
      <c r="D937" s="458"/>
      <c r="E937" s="458"/>
      <c r="F937" s="16" t="s">
        <v>75</v>
      </c>
      <c r="G937" s="135"/>
      <c r="H937" s="352"/>
      <c r="I937" s="135"/>
      <c r="J937" s="785"/>
      <c r="K937" s="192"/>
      <c r="L937" s="200"/>
      <c r="M937" s="200"/>
      <c r="N937" s="192"/>
      <c r="O937" s="307"/>
    </row>
    <row r="938" spans="1:15" ht="12.75">
      <c r="A938" s="26">
        <v>478</v>
      </c>
      <c r="B938" s="30">
        <v>5331</v>
      </c>
      <c r="C938" s="30">
        <v>3111</v>
      </c>
      <c r="D938" s="166"/>
      <c r="E938" s="166"/>
      <c r="F938" s="62" t="s">
        <v>1092</v>
      </c>
      <c r="H938" s="10"/>
      <c r="I938" s="25"/>
      <c r="J938" s="169"/>
      <c r="K938" s="165"/>
      <c r="L938" s="82"/>
      <c r="M938" s="294">
        <v>818</v>
      </c>
      <c r="N938" s="171">
        <v>698</v>
      </c>
      <c r="O938" s="294">
        <v>818</v>
      </c>
    </row>
    <row r="939" spans="1:15" ht="12.75">
      <c r="A939" s="87">
        <v>478</v>
      </c>
      <c r="B939" s="30"/>
      <c r="C939" s="30"/>
      <c r="D939" s="454"/>
      <c r="E939" s="454"/>
      <c r="F939" s="70" t="s">
        <v>1120</v>
      </c>
      <c r="H939" s="10"/>
      <c r="I939" s="25"/>
      <c r="J939" s="169"/>
      <c r="K939" s="165"/>
      <c r="L939" s="82"/>
      <c r="M939" s="296">
        <f>SUM(M938)</f>
        <v>818</v>
      </c>
      <c r="N939" s="175">
        <f>SUM(N938)</f>
        <v>698</v>
      </c>
      <c r="O939" s="295">
        <f>SUM(O938)</f>
        <v>818</v>
      </c>
    </row>
    <row r="940" spans="5:15" ht="3" customHeight="1">
      <c r="E940" s="408"/>
      <c r="F940" s="11"/>
      <c r="J940" s="169"/>
      <c r="K940" s="165"/>
      <c r="L940" s="82"/>
      <c r="M940" s="294"/>
      <c r="N940" s="171"/>
      <c r="O940" s="294"/>
    </row>
    <row r="941" spans="1:15" ht="12.75">
      <c r="A941" s="26">
        <v>479</v>
      </c>
      <c r="B941" s="30">
        <v>5331</v>
      </c>
      <c r="C941" s="30">
        <v>3111</v>
      </c>
      <c r="D941" s="454"/>
      <c r="E941" s="454"/>
      <c r="F941" s="62" t="s">
        <v>1093</v>
      </c>
      <c r="H941" s="10"/>
      <c r="I941" s="25"/>
      <c r="J941" s="169"/>
      <c r="K941" s="165"/>
      <c r="L941" s="82"/>
      <c r="M941" s="294">
        <v>598</v>
      </c>
      <c r="N941" s="174">
        <v>513</v>
      </c>
      <c r="O941" s="294">
        <v>598</v>
      </c>
    </row>
    <row r="942" spans="1:15" ht="12.75">
      <c r="A942" s="87">
        <v>479</v>
      </c>
      <c r="B942" s="30"/>
      <c r="C942" s="30"/>
      <c r="D942" s="454"/>
      <c r="E942" s="454"/>
      <c r="F942" s="70" t="s">
        <v>1121</v>
      </c>
      <c r="H942" s="10"/>
      <c r="I942" s="25"/>
      <c r="J942" s="169"/>
      <c r="K942" s="165"/>
      <c r="L942" s="82"/>
      <c r="M942" s="295">
        <f>SUM(M941)</f>
        <v>598</v>
      </c>
      <c r="N942" s="175">
        <f>SUM(N941)</f>
        <v>513</v>
      </c>
      <c r="O942" s="295">
        <f>SUM(O941)</f>
        <v>598</v>
      </c>
    </row>
    <row r="943" spans="1:15" ht="2.25" customHeight="1">
      <c r="A943" s="87"/>
      <c r="B943" s="30"/>
      <c r="C943" s="30"/>
      <c r="D943" s="454"/>
      <c r="E943" s="454"/>
      <c r="F943" s="62"/>
      <c r="H943" s="10"/>
      <c r="I943" s="25"/>
      <c r="J943" s="169"/>
      <c r="K943" s="165"/>
      <c r="L943" s="82"/>
      <c r="M943" s="294"/>
      <c r="N943" s="174"/>
      <c r="O943" s="294"/>
    </row>
    <row r="944" spans="1:15" ht="12.75">
      <c r="A944" s="26">
        <v>480</v>
      </c>
      <c r="B944" s="30">
        <v>5331</v>
      </c>
      <c r="C944" s="30">
        <v>3111</v>
      </c>
      <c r="D944" s="454"/>
      <c r="E944" s="454"/>
      <c r="F944" s="62" t="s">
        <v>1094</v>
      </c>
      <c r="H944" s="10"/>
      <c r="I944" s="25"/>
      <c r="J944" s="169"/>
      <c r="K944" s="165"/>
      <c r="L944" s="82"/>
      <c r="M944" s="294">
        <v>1189</v>
      </c>
      <c r="N944" s="174">
        <v>1021</v>
      </c>
      <c r="O944" s="294">
        <v>1189</v>
      </c>
    </row>
    <row r="945" spans="1:15" ht="12.75">
      <c r="A945" s="87">
        <v>480</v>
      </c>
      <c r="B945" s="30"/>
      <c r="C945" s="30"/>
      <c r="D945" s="454"/>
      <c r="E945" s="454"/>
      <c r="F945" s="70" t="s">
        <v>1122</v>
      </c>
      <c r="H945" s="10"/>
      <c r="I945" s="25"/>
      <c r="J945" s="169"/>
      <c r="K945" s="165"/>
      <c r="L945" s="82"/>
      <c r="M945" s="295">
        <f>SUM(M944)</f>
        <v>1189</v>
      </c>
      <c r="N945" s="175">
        <f>SUM(N944)</f>
        <v>1021</v>
      </c>
      <c r="O945" s="295">
        <f>SUM(O944)</f>
        <v>1189</v>
      </c>
    </row>
    <row r="946" spans="1:15" ht="2.25" customHeight="1">
      <c r="A946" s="87"/>
      <c r="B946" s="30"/>
      <c r="C946" s="30"/>
      <c r="D946" s="166"/>
      <c r="E946" s="166"/>
      <c r="F946" s="70"/>
      <c r="H946" s="10"/>
      <c r="I946" s="25"/>
      <c r="J946" s="169"/>
      <c r="K946" s="165"/>
      <c r="L946" s="82"/>
      <c r="M946" s="294"/>
      <c r="N946" s="174"/>
      <c r="O946" s="294"/>
    </row>
    <row r="947" spans="1:15" ht="12.75">
      <c r="A947" s="26">
        <v>481</v>
      </c>
      <c r="B947" s="30">
        <v>5331</v>
      </c>
      <c r="C947" s="30">
        <v>3111</v>
      </c>
      <c r="D947" s="166"/>
      <c r="E947" s="166"/>
      <c r="F947" s="62" t="s">
        <v>1095</v>
      </c>
      <c r="H947" s="10"/>
      <c r="I947" s="25"/>
      <c r="J947" s="169"/>
      <c r="K947" s="165"/>
      <c r="L947" s="82"/>
      <c r="M947" s="294">
        <v>882</v>
      </c>
      <c r="N947" s="174">
        <v>751</v>
      </c>
      <c r="O947" s="294">
        <v>990</v>
      </c>
    </row>
    <row r="948" spans="1:15" ht="12.75">
      <c r="A948" s="87">
        <v>481</v>
      </c>
      <c r="B948" s="30"/>
      <c r="C948" s="30"/>
      <c r="D948" s="166"/>
      <c r="E948" s="166"/>
      <c r="F948" s="70" t="s">
        <v>1123</v>
      </c>
      <c r="H948" s="10"/>
      <c r="I948" s="52"/>
      <c r="J948" s="306"/>
      <c r="K948" s="190"/>
      <c r="L948" s="306"/>
      <c r="M948" s="295">
        <f>SUM(M947)</f>
        <v>882</v>
      </c>
      <c r="N948" s="175">
        <f>SUM(N947)</f>
        <v>751</v>
      </c>
      <c r="O948" s="295">
        <f>SUM(O947)</f>
        <v>990</v>
      </c>
    </row>
    <row r="949" spans="1:15" ht="3" customHeight="1">
      <c r="A949" s="11"/>
      <c r="B949" s="11"/>
      <c r="C949" s="11"/>
      <c r="D949" s="168"/>
      <c r="E949" s="166"/>
      <c r="F949" s="11"/>
      <c r="J949" s="82"/>
      <c r="K949" s="165"/>
      <c r="L949" s="82"/>
      <c r="M949" s="294"/>
      <c r="N949" s="171"/>
      <c r="O949" s="294"/>
    </row>
    <row r="950" spans="1:15" ht="12.75">
      <c r="A950" s="26">
        <v>482</v>
      </c>
      <c r="B950" s="30">
        <v>5331</v>
      </c>
      <c r="C950" s="30">
        <v>3111</v>
      </c>
      <c r="D950" s="166"/>
      <c r="E950" s="166"/>
      <c r="F950" s="62" t="s">
        <v>1096</v>
      </c>
      <c r="H950" s="10"/>
      <c r="I950" s="106"/>
      <c r="J950" s="82"/>
      <c r="K950" s="165"/>
      <c r="L950" s="82"/>
      <c r="M950" s="294">
        <v>808</v>
      </c>
      <c r="N950" s="174">
        <v>691</v>
      </c>
      <c r="O950" s="294">
        <v>808</v>
      </c>
    </row>
    <row r="951" spans="1:15" ht="12.75">
      <c r="A951" s="87">
        <v>482</v>
      </c>
      <c r="B951" s="30"/>
      <c r="C951" s="30"/>
      <c r="D951" s="166"/>
      <c r="E951" s="166"/>
      <c r="F951" s="70" t="s">
        <v>1124</v>
      </c>
      <c r="G951" s="35"/>
      <c r="H951" s="10"/>
      <c r="I951" s="4"/>
      <c r="J951" s="306"/>
      <c r="K951" s="190"/>
      <c r="L951" s="306"/>
      <c r="M951" s="295">
        <f>SUM(M950)</f>
        <v>808</v>
      </c>
      <c r="N951" s="175">
        <f>SUM(N950)</f>
        <v>691</v>
      </c>
      <c r="O951" s="295">
        <f>SUM(O950)</f>
        <v>808</v>
      </c>
    </row>
    <row r="952" spans="1:15" ht="3" customHeight="1">
      <c r="A952" s="87"/>
      <c r="B952" s="30"/>
      <c r="C952" s="30"/>
      <c r="D952" s="166"/>
      <c r="E952" s="166"/>
      <c r="F952" s="11"/>
      <c r="G952" s="35"/>
      <c r="H952" s="10"/>
      <c r="I952" s="4"/>
      <c r="J952" s="82"/>
      <c r="K952" s="165"/>
      <c r="L952" s="82"/>
      <c r="M952" s="294"/>
      <c r="N952" s="174"/>
      <c r="O952" s="294"/>
    </row>
    <row r="953" spans="1:15" ht="12.75">
      <c r="A953" s="26">
        <v>483</v>
      </c>
      <c r="B953" s="30">
        <v>5331</v>
      </c>
      <c r="C953" s="30">
        <v>3111</v>
      </c>
      <c r="D953" s="166"/>
      <c r="E953" s="166"/>
      <c r="F953" s="62" t="s">
        <v>1097</v>
      </c>
      <c r="G953" s="35"/>
      <c r="H953" s="10"/>
      <c r="I953" s="4"/>
      <c r="J953" s="82"/>
      <c r="K953" s="165"/>
      <c r="L953" s="82"/>
      <c r="M953" s="294">
        <v>825</v>
      </c>
      <c r="N953" s="174">
        <v>708</v>
      </c>
      <c r="O953" s="294">
        <v>825</v>
      </c>
    </row>
    <row r="954" spans="1:15" ht="12.75">
      <c r="A954" s="87">
        <v>483</v>
      </c>
      <c r="B954" s="30"/>
      <c r="C954" s="30"/>
      <c r="D954" s="166"/>
      <c r="E954" s="166"/>
      <c r="F954" s="80" t="s">
        <v>1125</v>
      </c>
      <c r="G954" s="54"/>
      <c r="H954" s="10"/>
      <c r="I954" s="4"/>
      <c r="J954" s="82"/>
      <c r="K954" s="165"/>
      <c r="L954" s="82"/>
      <c r="M954" s="295">
        <f>SUM(M953)</f>
        <v>825</v>
      </c>
      <c r="N954" s="175">
        <f>SUM(N953)</f>
        <v>708</v>
      </c>
      <c r="O954" s="295">
        <f>SUM(O953)</f>
        <v>825</v>
      </c>
    </row>
    <row r="955" spans="1:15" ht="3" customHeight="1">
      <c r="A955" s="87"/>
      <c r="B955" s="30"/>
      <c r="C955" s="30"/>
      <c r="D955" s="166"/>
      <c r="E955" s="166"/>
      <c r="F955" s="11"/>
      <c r="G955" s="11"/>
      <c r="H955" s="12"/>
      <c r="I955" s="25"/>
      <c r="J955" s="82"/>
      <c r="K955" s="165"/>
      <c r="L955" s="82"/>
      <c r="M955" s="294"/>
      <c r="N955" s="174"/>
      <c r="O955" s="294"/>
    </row>
    <row r="956" spans="1:15" ht="12.75">
      <c r="A956" s="26">
        <v>484</v>
      </c>
      <c r="B956" s="30">
        <v>5331</v>
      </c>
      <c r="C956" s="30">
        <v>3111</v>
      </c>
      <c r="D956" s="166"/>
      <c r="E956" s="166"/>
      <c r="F956" s="63" t="s">
        <v>1098</v>
      </c>
      <c r="G956" t="s">
        <v>1126</v>
      </c>
      <c r="H956" s="10"/>
      <c r="I956" s="106"/>
      <c r="J956" s="82"/>
      <c r="K956" s="165"/>
      <c r="L956" s="82"/>
      <c r="M956" s="294">
        <v>836</v>
      </c>
      <c r="N956" s="174">
        <v>712</v>
      </c>
      <c r="O956" s="294">
        <v>942</v>
      </c>
    </row>
    <row r="957" spans="1:15" ht="12.75">
      <c r="A957" s="26">
        <v>484</v>
      </c>
      <c r="B957" s="30">
        <v>5331</v>
      </c>
      <c r="C957" s="30">
        <v>3111</v>
      </c>
      <c r="D957" s="166"/>
      <c r="E957" s="166"/>
      <c r="F957" s="63" t="s">
        <v>408</v>
      </c>
      <c r="G957" s="587"/>
      <c r="H957" s="588"/>
      <c r="I957" s="589"/>
      <c r="J957" s="82"/>
      <c r="K957" s="165"/>
      <c r="L957" s="82"/>
      <c r="M957" s="294">
        <v>60</v>
      </c>
      <c r="N957" s="174">
        <v>60</v>
      </c>
      <c r="O957" s="294">
        <v>0</v>
      </c>
    </row>
    <row r="958" spans="1:15" ht="12.75">
      <c r="A958" s="87">
        <v>484</v>
      </c>
      <c r="B958" s="30"/>
      <c r="C958" s="30"/>
      <c r="D958" s="166"/>
      <c r="E958" s="166"/>
      <c r="F958" s="70" t="s">
        <v>1127</v>
      </c>
      <c r="H958" s="10"/>
      <c r="I958" s="25"/>
      <c r="J958" s="306"/>
      <c r="K958" s="190"/>
      <c r="L958" s="306"/>
      <c r="M958" s="296">
        <f>SUM(M956:M957)</f>
        <v>896</v>
      </c>
      <c r="N958" s="175">
        <f>SUM(N956:N957)</f>
        <v>772</v>
      </c>
      <c r="O958" s="295">
        <f>SUM(O956:O957)</f>
        <v>942</v>
      </c>
    </row>
    <row r="959" spans="1:15" ht="2.25" customHeight="1">
      <c r="A959" s="87"/>
      <c r="B959" s="30"/>
      <c r="C959" s="30"/>
      <c r="D959" s="166"/>
      <c r="E959" s="166"/>
      <c r="F959" s="11"/>
      <c r="H959" s="10"/>
      <c r="I959" s="25"/>
      <c r="J959" s="170"/>
      <c r="K959" s="171"/>
      <c r="L959" s="170"/>
      <c r="M959" s="294"/>
      <c r="N959" s="171"/>
      <c r="O959" s="294"/>
    </row>
    <row r="960" spans="1:15" ht="12.75">
      <c r="A960" s="30"/>
      <c r="B960" s="30"/>
      <c r="C960" s="30"/>
      <c r="D960" s="166"/>
      <c r="E960" s="166"/>
      <c r="F960" s="418" t="s">
        <v>838</v>
      </c>
      <c r="H960" s="10"/>
      <c r="I960" s="52"/>
      <c r="J960" s="419"/>
      <c r="K960" s="420"/>
      <c r="L960" s="419"/>
      <c r="M960" s="421">
        <f>SUM(M958+M954+M951+M948+M945+M942+M939)</f>
        <v>6016</v>
      </c>
      <c r="N960" s="420">
        <f>SUM(N958+N954+N951+N948+N945+N942+N939)</f>
        <v>5154</v>
      </c>
      <c r="O960" s="559">
        <f>SUM(O958+O954+O951+O948+O945+O942+O939)</f>
        <v>6170</v>
      </c>
    </row>
    <row r="961" spans="1:15" ht="3" customHeight="1">
      <c r="A961" s="30"/>
      <c r="B961" s="30"/>
      <c r="C961" s="30"/>
      <c r="D961" s="166"/>
      <c r="E961" s="166"/>
      <c r="F961" s="11"/>
      <c r="G961" s="11"/>
      <c r="H961" s="12"/>
      <c r="I961" s="11"/>
      <c r="J961" s="170"/>
      <c r="K961" s="171"/>
      <c r="L961" s="170"/>
      <c r="M961" s="170"/>
      <c r="N961" s="171"/>
      <c r="O961" s="294"/>
    </row>
    <row r="962" spans="1:15" ht="12.75">
      <c r="A962" s="26">
        <v>486</v>
      </c>
      <c r="B962" s="30">
        <v>5331</v>
      </c>
      <c r="C962" s="30">
        <v>3113</v>
      </c>
      <c r="D962" s="166"/>
      <c r="E962" s="166"/>
      <c r="F962" s="62" t="s">
        <v>1099</v>
      </c>
      <c r="H962" s="10"/>
      <c r="I962" s="25"/>
      <c r="J962" s="82"/>
      <c r="K962" s="165"/>
      <c r="L962" s="82"/>
      <c r="M962" s="294">
        <v>4435</v>
      </c>
      <c r="N962" s="171">
        <v>3726</v>
      </c>
      <c r="O962" s="294">
        <v>4435</v>
      </c>
    </row>
    <row r="963" spans="1:15" ht="12.75">
      <c r="A963" s="26">
        <v>486</v>
      </c>
      <c r="B963" s="30">
        <v>4116</v>
      </c>
      <c r="C963" s="30"/>
      <c r="D963" s="166" t="s">
        <v>934</v>
      </c>
      <c r="E963" s="166">
        <v>33123</v>
      </c>
      <c r="F963" s="62" t="s">
        <v>936</v>
      </c>
      <c r="H963" s="10"/>
      <c r="I963" s="25"/>
      <c r="J963" s="170">
        <v>147</v>
      </c>
      <c r="K963" s="171">
        <v>146.55</v>
      </c>
      <c r="L963" s="294">
        <v>0</v>
      </c>
      <c r="M963" s="302"/>
      <c r="N963" s="165"/>
      <c r="O963" s="302"/>
    </row>
    <row r="964" spans="1:15" ht="12.75">
      <c r="A964" s="26">
        <v>486</v>
      </c>
      <c r="B964" s="30">
        <v>4116</v>
      </c>
      <c r="C964" s="30"/>
      <c r="D964" s="166" t="s">
        <v>935</v>
      </c>
      <c r="E964" s="166">
        <v>33123</v>
      </c>
      <c r="F964" s="62" t="s">
        <v>937</v>
      </c>
      <c r="H964" s="10"/>
      <c r="I964" s="25"/>
      <c r="J964" s="170">
        <v>830</v>
      </c>
      <c r="K964" s="171">
        <v>830.468</v>
      </c>
      <c r="L964" s="294">
        <v>0</v>
      </c>
      <c r="M964" s="302"/>
      <c r="N964" s="165"/>
      <c r="O964" s="302"/>
    </row>
    <row r="965" spans="1:15" ht="12.75">
      <c r="A965" s="26">
        <v>486</v>
      </c>
      <c r="B965" s="30">
        <v>5331</v>
      </c>
      <c r="C965" s="30">
        <v>3113</v>
      </c>
      <c r="D965" s="166" t="s">
        <v>934</v>
      </c>
      <c r="E965" s="166">
        <v>33123</v>
      </c>
      <c r="F965" s="62" t="s">
        <v>938</v>
      </c>
      <c r="H965" s="10"/>
      <c r="I965" s="25"/>
      <c r="J965" s="82"/>
      <c r="K965" s="165"/>
      <c r="L965" s="82"/>
      <c r="M965" s="294">
        <v>147</v>
      </c>
      <c r="N965" s="171">
        <v>146.55</v>
      </c>
      <c r="O965" s="294">
        <v>0</v>
      </c>
    </row>
    <row r="966" spans="1:15" ht="12.75">
      <c r="A966" s="26">
        <v>486</v>
      </c>
      <c r="B966" s="30">
        <v>5331</v>
      </c>
      <c r="C966" s="30">
        <v>3113</v>
      </c>
      <c r="D966" s="166" t="s">
        <v>935</v>
      </c>
      <c r="E966" s="166">
        <v>33123</v>
      </c>
      <c r="F966" s="62" t="s">
        <v>938</v>
      </c>
      <c r="H966" s="10"/>
      <c r="I966" s="25"/>
      <c r="J966" s="82"/>
      <c r="K966" s="165"/>
      <c r="L966" s="82"/>
      <c r="M966" s="294">
        <v>830</v>
      </c>
      <c r="N966" s="199">
        <v>830.468</v>
      </c>
      <c r="O966" s="294">
        <v>0</v>
      </c>
    </row>
    <row r="967" spans="1:15" ht="12.75">
      <c r="A967" s="87">
        <v>486</v>
      </c>
      <c r="B967" s="30"/>
      <c r="C967" s="30"/>
      <c r="D967" s="166"/>
      <c r="E967" s="166"/>
      <c r="F967" s="70" t="s">
        <v>1128</v>
      </c>
      <c r="H967" s="10"/>
      <c r="I967" s="25"/>
      <c r="J967" s="172">
        <f>SUM(J963:J966)</f>
        <v>977</v>
      </c>
      <c r="K967" s="173">
        <f>SUM(K963:K966)</f>
        <v>977.018</v>
      </c>
      <c r="L967" s="295">
        <f>SUM(L963:L966)</f>
        <v>0</v>
      </c>
      <c r="M967" s="586">
        <f>SUM(M962:M966)</f>
        <v>5412</v>
      </c>
      <c r="N967" s="203">
        <f>SUM(N962:N966)</f>
        <v>4703.018</v>
      </c>
      <c r="O967" s="295">
        <f>SUM(O962:O966)</f>
        <v>4435</v>
      </c>
    </row>
    <row r="968" spans="1:15" ht="1.5" customHeight="1">
      <c r="A968" s="30"/>
      <c r="B968" s="30"/>
      <c r="C968" s="30"/>
      <c r="D968" s="166"/>
      <c r="E968" s="166"/>
      <c r="F968" s="11"/>
      <c r="H968" s="10"/>
      <c r="I968" s="25"/>
      <c r="J968" s="170"/>
      <c r="K968" s="171"/>
      <c r="L968" s="170"/>
      <c r="M968" s="592"/>
      <c r="N968" s="174"/>
      <c r="O968" s="294"/>
    </row>
    <row r="969" spans="1:15" ht="12.75">
      <c r="A969" s="26">
        <v>487</v>
      </c>
      <c r="B969" s="30">
        <v>5331</v>
      </c>
      <c r="C969" s="30">
        <v>3113</v>
      </c>
      <c r="D969" s="166"/>
      <c r="E969" s="166"/>
      <c r="F969" s="149" t="s">
        <v>413</v>
      </c>
      <c r="H969" s="10"/>
      <c r="I969" s="25"/>
      <c r="J969" s="82"/>
      <c r="K969" s="165"/>
      <c r="L969" s="82"/>
      <c r="M969" s="294">
        <v>5210</v>
      </c>
      <c r="N969" s="174">
        <v>4332</v>
      </c>
      <c r="O969" s="294">
        <v>5310</v>
      </c>
    </row>
    <row r="970" spans="1:15" ht="12.75">
      <c r="A970" s="87">
        <v>487</v>
      </c>
      <c r="B970" s="30"/>
      <c r="C970" s="30"/>
      <c r="D970" s="166"/>
      <c r="E970" s="166"/>
      <c r="F970" s="70" t="s">
        <v>1129</v>
      </c>
      <c r="H970" s="10"/>
      <c r="I970" s="52"/>
      <c r="J970" s="209"/>
      <c r="K970" s="190"/>
      <c r="L970" s="306"/>
      <c r="M970" s="295">
        <f>SUM(M969:M969)</f>
        <v>5210</v>
      </c>
      <c r="N970" s="175">
        <f>SUM(N969:N969)</f>
        <v>4332</v>
      </c>
      <c r="O970" s="295">
        <f>SUM(O969)</f>
        <v>5310</v>
      </c>
    </row>
    <row r="971" spans="1:15" ht="3" customHeight="1">
      <c r="A971" s="87"/>
      <c r="B971" s="30"/>
      <c r="C971" s="30"/>
      <c r="D971" s="166"/>
      <c r="E971" s="166"/>
      <c r="F971" s="70"/>
      <c r="G971" s="4"/>
      <c r="H971" s="9"/>
      <c r="I971" s="4"/>
      <c r="J971" s="82"/>
      <c r="K971" s="165"/>
      <c r="L971" s="82"/>
      <c r="M971" s="294"/>
      <c r="N971" s="171"/>
      <c r="O971" s="294"/>
    </row>
    <row r="972" spans="1:15" ht="12.75">
      <c r="A972" s="26">
        <v>488</v>
      </c>
      <c r="B972" s="30">
        <v>5331</v>
      </c>
      <c r="C972" s="30">
        <v>3113</v>
      </c>
      <c r="D972" s="166"/>
      <c r="E972" s="166"/>
      <c r="F972" s="62" t="s">
        <v>1100</v>
      </c>
      <c r="H972" s="10"/>
      <c r="I972" s="106"/>
      <c r="J972" s="82"/>
      <c r="K972" s="165"/>
      <c r="L972" s="82"/>
      <c r="M972" s="294">
        <v>2731</v>
      </c>
      <c r="N972" s="171">
        <v>2573</v>
      </c>
      <c r="O972" s="294">
        <v>2631</v>
      </c>
    </row>
    <row r="973" spans="1:15" ht="12.75">
      <c r="A973" s="87">
        <v>488</v>
      </c>
      <c r="B973" s="30"/>
      <c r="C973" s="30"/>
      <c r="D973" s="166"/>
      <c r="E973" s="166"/>
      <c r="F973" s="70" t="s">
        <v>1130</v>
      </c>
      <c r="H973" s="10"/>
      <c r="I973" s="25"/>
      <c r="J973" s="82"/>
      <c r="K973" s="165"/>
      <c r="L973" s="82"/>
      <c r="M973" s="295">
        <f>SUM(M972)</f>
        <v>2731</v>
      </c>
      <c r="N973" s="175">
        <f>SUM(N972)</f>
        <v>2573</v>
      </c>
      <c r="O973" s="295">
        <f>SUM(O972)</f>
        <v>2631</v>
      </c>
    </row>
    <row r="974" spans="1:15" ht="2.25" customHeight="1">
      <c r="A974" s="87"/>
      <c r="B974" s="30"/>
      <c r="C974" s="30"/>
      <c r="D974" s="166"/>
      <c r="E974" s="166"/>
      <c r="F974" s="70"/>
      <c r="H974" s="10"/>
      <c r="I974" s="25"/>
      <c r="J974" s="82"/>
      <c r="K974" s="165"/>
      <c r="L974" s="82"/>
      <c r="M974" s="295"/>
      <c r="N974" s="175"/>
      <c r="O974" s="294"/>
    </row>
    <row r="975" spans="1:15" ht="12.75">
      <c r="A975" s="26">
        <v>489</v>
      </c>
      <c r="B975" s="30">
        <v>5331</v>
      </c>
      <c r="C975" s="30">
        <v>3113</v>
      </c>
      <c r="D975" s="166"/>
      <c r="E975" s="166"/>
      <c r="F975" s="149" t="s">
        <v>414</v>
      </c>
      <c r="H975" s="10"/>
      <c r="I975" s="25"/>
      <c r="J975" s="272"/>
      <c r="K975" s="165"/>
      <c r="L975" s="82"/>
      <c r="M975" s="294">
        <v>6880</v>
      </c>
      <c r="N975" s="174">
        <v>5630.8</v>
      </c>
      <c r="O975" s="294">
        <v>6880</v>
      </c>
    </row>
    <row r="976" spans="1:15" ht="12.75">
      <c r="A976" s="26">
        <v>489</v>
      </c>
      <c r="B976" s="30">
        <v>5331</v>
      </c>
      <c r="C976" s="30">
        <v>3113</v>
      </c>
      <c r="D976" s="166"/>
      <c r="E976" s="166">
        <v>334</v>
      </c>
      <c r="F976" s="149" t="s">
        <v>224</v>
      </c>
      <c r="H976" s="10"/>
      <c r="I976" s="25"/>
      <c r="J976" s="272"/>
      <c r="K976" s="165"/>
      <c r="L976" s="82"/>
      <c r="M976" s="294">
        <v>60</v>
      </c>
      <c r="N976" s="174">
        <v>60</v>
      </c>
      <c r="O976" s="294">
        <v>0</v>
      </c>
    </row>
    <row r="977" spans="1:15" ht="12.75">
      <c r="A977" s="26">
        <v>489</v>
      </c>
      <c r="B977" s="30">
        <v>4122</v>
      </c>
      <c r="C977" s="30"/>
      <c r="D977" s="166"/>
      <c r="E977" s="166">
        <v>334</v>
      </c>
      <c r="F977" s="149" t="s">
        <v>218</v>
      </c>
      <c r="H977" s="10"/>
      <c r="I977" s="25"/>
      <c r="J977" s="170">
        <v>60</v>
      </c>
      <c r="K977" s="171">
        <v>60</v>
      </c>
      <c r="L977" s="294">
        <v>0</v>
      </c>
      <c r="M977" s="302"/>
      <c r="N977" s="179"/>
      <c r="O977" s="302"/>
    </row>
    <row r="978" spans="1:15" ht="12.75">
      <c r="A978" s="87">
        <v>489</v>
      </c>
      <c r="B978" s="30"/>
      <c r="C978" s="30"/>
      <c r="D978" s="166"/>
      <c r="E978" s="166"/>
      <c r="F978" s="70" t="s">
        <v>1131</v>
      </c>
      <c r="H978" s="10"/>
      <c r="I978" s="25"/>
      <c r="J978" s="295">
        <f>SUM(J977)</f>
        <v>60</v>
      </c>
      <c r="K978" s="173">
        <f>SUM(K977)</f>
        <v>60</v>
      </c>
      <c r="L978" s="295">
        <f>SUM(L977)</f>
        <v>0</v>
      </c>
      <c r="M978" s="295">
        <f>SUM(M975:M977)</f>
        <v>6940</v>
      </c>
      <c r="N978" s="175">
        <f>SUM(N975:N977)</f>
        <v>5690.8</v>
      </c>
      <c r="O978" s="295">
        <f>SUM(O975:O977)</f>
        <v>6880</v>
      </c>
    </row>
    <row r="979" spans="1:15" ht="2.25" customHeight="1">
      <c r="A979" s="87"/>
      <c r="B979" s="30"/>
      <c r="C979" s="30"/>
      <c r="D979" s="166"/>
      <c r="E979" s="166"/>
      <c r="F979" s="70"/>
      <c r="H979" s="10"/>
      <c r="I979" s="25"/>
      <c r="J979" s="170"/>
      <c r="K979" s="171"/>
      <c r="L979" s="295"/>
      <c r="M979" s="592"/>
      <c r="N979" s="203">
        <f>SUM(N975:N978)</f>
        <v>11381.6</v>
      </c>
      <c r="O979" s="294"/>
    </row>
    <row r="980" spans="1:15" ht="12.75">
      <c r="A980" s="87"/>
      <c r="B980" s="30"/>
      <c r="C980" s="30"/>
      <c r="D980" s="454"/>
      <c r="E980" s="166"/>
      <c r="F980" s="418" t="s">
        <v>839</v>
      </c>
      <c r="G980" s="18"/>
      <c r="H980" s="10"/>
      <c r="I980" s="52"/>
      <c r="J980" s="559">
        <f>SUM(J978+J967)</f>
        <v>1037</v>
      </c>
      <c r="K980" s="599">
        <f>SUM(K978+K967)</f>
        <v>1037.018</v>
      </c>
      <c r="L980" s="559">
        <f>SUM(L978+L967)</f>
        <v>0</v>
      </c>
      <c r="M980" s="598">
        <f>SUM(M978+M973+M970+M967)</f>
        <v>20293</v>
      </c>
      <c r="N980" s="420">
        <f>SUM(N978+N973+N970+N967)</f>
        <v>17298.818</v>
      </c>
      <c r="O980" s="559">
        <f>SUM(O978+O973+O970+O967)</f>
        <v>19256</v>
      </c>
    </row>
    <row r="981" spans="1:15" ht="2.25" customHeight="1">
      <c r="A981" s="75"/>
      <c r="B981" s="30"/>
      <c r="C981" s="30"/>
      <c r="D981" s="452"/>
      <c r="E981" s="454"/>
      <c r="F981" s="65"/>
      <c r="G981" s="78"/>
      <c r="H981" s="115"/>
      <c r="I981" s="78"/>
      <c r="J981" s="304"/>
      <c r="K981" s="175"/>
      <c r="L981" s="181"/>
      <c r="M981" s="181"/>
      <c r="N981" s="175"/>
      <c r="O981" s="294"/>
    </row>
    <row r="982" spans="1:15" ht="12.75">
      <c r="A982" s="27">
        <v>493</v>
      </c>
      <c r="B982" s="30">
        <v>5169</v>
      </c>
      <c r="C982" s="30">
        <v>3111</v>
      </c>
      <c r="D982" s="452"/>
      <c r="E982" s="166"/>
      <c r="F982" s="61" t="s">
        <v>760</v>
      </c>
      <c r="H982" s="10"/>
      <c r="I982" s="106"/>
      <c r="J982" s="82"/>
      <c r="K982" s="165"/>
      <c r="L982" s="82"/>
      <c r="M982" s="303">
        <v>77</v>
      </c>
      <c r="N982" s="207">
        <v>59.468</v>
      </c>
      <c r="O982" s="294">
        <v>79</v>
      </c>
    </row>
    <row r="983" spans="1:15" ht="12.75">
      <c r="A983" s="27">
        <v>493</v>
      </c>
      <c r="B983" s="30">
        <v>5169</v>
      </c>
      <c r="C983" s="30">
        <v>3113</v>
      </c>
      <c r="D983" s="452"/>
      <c r="E983" s="166"/>
      <c r="F983" s="11" t="s">
        <v>759</v>
      </c>
      <c r="H983" s="10"/>
      <c r="I983" s="25"/>
      <c r="J983" s="82"/>
      <c r="K983" s="165"/>
      <c r="L983" s="82"/>
      <c r="M983" s="303">
        <v>153</v>
      </c>
      <c r="N983" s="171">
        <v>118.934</v>
      </c>
      <c r="O983" s="294">
        <v>157</v>
      </c>
    </row>
    <row r="984" spans="1:15" ht="12.75">
      <c r="A984" s="75">
        <v>493</v>
      </c>
      <c r="B984" s="30"/>
      <c r="C984" s="30"/>
      <c r="D984" s="452"/>
      <c r="E984" s="166"/>
      <c r="F984" s="70" t="s">
        <v>912</v>
      </c>
      <c r="H984" s="10"/>
      <c r="I984" s="25"/>
      <c r="J984" s="82"/>
      <c r="K984" s="165"/>
      <c r="L984" s="82"/>
      <c r="M984" s="296">
        <f>SUM(M982:M983)</f>
        <v>230</v>
      </c>
      <c r="N984" s="193">
        <f>SUM(N982:N983)</f>
        <v>178.402</v>
      </c>
      <c r="O984" s="296">
        <f>SUM(O982:O983)</f>
        <v>236</v>
      </c>
    </row>
    <row r="985" spans="1:15" ht="1.5" customHeight="1">
      <c r="A985" s="75"/>
      <c r="B985" s="30"/>
      <c r="C985" s="30"/>
      <c r="D985" s="452"/>
      <c r="E985" s="452"/>
      <c r="F985" s="70"/>
      <c r="H985" s="10"/>
      <c r="I985" s="25"/>
      <c r="J985" s="170"/>
      <c r="K985" s="171"/>
      <c r="L985" s="170"/>
      <c r="M985" s="586"/>
      <c r="N985" s="173"/>
      <c r="O985" s="295"/>
    </row>
    <row r="986" spans="1:15" ht="12.75">
      <c r="A986" s="27">
        <v>490</v>
      </c>
      <c r="B986" s="30">
        <v>2132</v>
      </c>
      <c r="C986" s="30">
        <v>4373</v>
      </c>
      <c r="D986" s="166"/>
      <c r="E986" s="452"/>
      <c r="F986" s="62" t="s">
        <v>1101</v>
      </c>
      <c r="H986" s="10"/>
      <c r="I986" s="25"/>
      <c r="J986" s="170">
        <v>0</v>
      </c>
      <c r="K986" s="171">
        <v>0</v>
      </c>
      <c r="L986" s="170">
        <v>87</v>
      </c>
      <c r="M986" s="306"/>
      <c r="N986" s="190"/>
      <c r="O986" s="306"/>
    </row>
    <row r="987" spans="1:15" ht="12.75">
      <c r="A987" s="27">
        <v>490</v>
      </c>
      <c r="B987" s="30">
        <v>2329</v>
      </c>
      <c r="C987" s="30">
        <v>4373</v>
      </c>
      <c r="D987" s="166"/>
      <c r="E987" s="452"/>
      <c r="F987" s="62" t="s">
        <v>270</v>
      </c>
      <c r="H987" s="10"/>
      <c r="I987" s="25"/>
      <c r="J987" s="170">
        <v>0</v>
      </c>
      <c r="K987" s="171">
        <v>0</v>
      </c>
      <c r="L987" s="170">
        <v>498</v>
      </c>
      <c r="M987" s="310"/>
      <c r="N987" s="190"/>
      <c r="O987" s="306"/>
    </row>
    <row r="988" spans="1:15" ht="12.75">
      <c r="A988" s="27">
        <v>490</v>
      </c>
      <c r="B988" s="30">
        <v>5011</v>
      </c>
      <c r="C988" s="30">
        <v>4373</v>
      </c>
      <c r="D988" s="166"/>
      <c r="E988" s="452"/>
      <c r="F988" s="62" t="s">
        <v>1029</v>
      </c>
      <c r="H988" s="10"/>
      <c r="I988" s="25"/>
      <c r="J988" s="82"/>
      <c r="K988" s="165"/>
      <c r="L988" s="82"/>
      <c r="M988" s="294">
        <v>0</v>
      </c>
      <c r="N988" s="171">
        <v>0</v>
      </c>
      <c r="O988" s="294">
        <v>158</v>
      </c>
    </row>
    <row r="989" spans="1:15" ht="12.75">
      <c r="A989" s="27">
        <v>490</v>
      </c>
      <c r="B989" s="30">
        <v>5021</v>
      </c>
      <c r="C989" s="30">
        <v>4373</v>
      </c>
      <c r="D989" s="166"/>
      <c r="E989" s="452"/>
      <c r="F989" s="62" t="s">
        <v>1030</v>
      </c>
      <c r="H989" s="10"/>
      <c r="I989" s="25"/>
      <c r="J989" s="82"/>
      <c r="K989" s="165"/>
      <c r="L989" s="82"/>
      <c r="M989" s="305">
        <v>0</v>
      </c>
      <c r="N989" s="199">
        <v>0</v>
      </c>
      <c r="O989" s="305">
        <v>74</v>
      </c>
    </row>
    <row r="990" spans="1:15" ht="12.75">
      <c r="A990" s="27">
        <v>490</v>
      </c>
      <c r="B990" s="30">
        <v>5031</v>
      </c>
      <c r="C990" s="30">
        <v>4373</v>
      </c>
      <c r="D990" s="166"/>
      <c r="E990" s="452"/>
      <c r="F990" s="62" t="s">
        <v>1031</v>
      </c>
      <c r="H990" s="10"/>
      <c r="I990" s="25"/>
      <c r="J990" s="82"/>
      <c r="K990" s="165"/>
      <c r="L990" s="82"/>
      <c r="M990" s="305">
        <v>0</v>
      </c>
      <c r="N990" s="199">
        <v>0</v>
      </c>
      <c r="O990" s="305">
        <v>58</v>
      </c>
    </row>
    <row r="991" spans="1:15" ht="12.75">
      <c r="A991" s="27">
        <v>490</v>
      </c>
      <c r="B991" s="30">
        <v>5032</v>
      </c>
      <c r="C991" s="30">
        <v>4373</v>
      </c>
      <c r="D991" s="166"/>
      <c r="E991" s="452"/>
      <c r="F991" s="62" t="s">
        <v>1032</v>
      </c>
      <c r="H991" s="10"/>
      <c r="I991" s="25"/>
      <c r="J991" s="82"/>
      <c r="K991" s="165"/>
      <c r="L991" s="82"/>
      <c r="M991" s="305">
        <v>0</v>
      </c>
      <c r="N991" s="199">
        <v>0</v>
      </c>
      <c r="O991" s="305">
        <v>20</v>
      </c>
    </row>
    <row r="992" spans="1:15" ht="12.75">
      <c r="A992" s="27">
        <v>490</v>
      </c>
      <c r="B992" s="30">
        <v>5137</v>
      </c>
      <c r="C992" s="30">
        <v>4373</v>
      </c>
      <c r="D992" s="166"/>
      <c r="E992" s="452"/>
      <c r="F992" s="62" t="s">
        <v>1169</v>
      </c>
      <c r="H992" s="10"/>
      <c r="I992" s="25"/>
      <c r="J992" s="82"/>
      <c r="K992" s="165"/>
      <c r="L992" s="82"/>
      <c r="M992" s="305">
        <v>0</v>
      </c>
      <c r="N992" s="199">
        <v>0</v>
      </c>
      <c r="O992" s="305">
        <v>10</v>
      </c>
    </row>
    <row r="993" spans="1:15" ht="12.75">
      <c r="A993" s="27">
        <v>490</v>
      </c>
      <c r="B993" s="30">
        <v>5139</v>
      </c>
      <c r="C993" s="30">
        <v>4373</v>
      </c>
      <c r="D993" s="166"/>
      <c r="E993" s="452"/>
      <c r="F993" s="62" t="s">
        <v>910</v>
      </c>
      <c r="H993" s="10"/>
      <c r="I993" s="25"/>
      <c r="J993" s="82"/>
      <c r="K993" s="165"/>
      <c r="L993" s="82"/>
      <c r="M993" s="305">
        <v>0</v>
      </c>
      <c r="N993" s="199">
        <v>0</v>
      </c>
      <c r="O993" s="305">
        <v>15</v>
      </c>
    </row>
    <row r="994" spans="1:15" ht="12.75">
      <c r="A994" s="27">
        <v>490</v>
      </c>
      <c r="B994" s="30">
        <v>5151</v>
      </c>
      <c r="C994" s="30">
        <v>4373</v>
      </c>
      <c r="D994" s="166"/>
      <c r="E994" s="452"/>
      <c r="F994" s="62" t="s">
        <v>1064</v>
      </c>
      <c r="H994" s="10"/>
      <c r="I994" s="25"/>
      <c r="J994" s="82"/>
      <c r="K994" s="165"/>
      <c r="L994" s="82"/>
      <c r="M994" s="305">
        <v>0</v>
      </c>
      <c r="N994" s="199">
        <v>0</v>
      </c>
      <c r="O994" s="305">
        <v>18</v>
      </c>
    </row>
    <row r="995" spans="1:15" ht="12.75">
      <c r="A995" s="26">
        <v>490</v>
      </c>
      <c r="B995" s="30">
        <v>5153</v>
      </c>
      <c r="C995" s="30">
        <v>4373</v>
      </c>
      <c r="D995" s="166"/>
      <c r="E995" s="166"/>
      <c r="F995" s="62" t="s">
        <v>1065</v>
      </c>
      <c r="H995" s="10"/>
      <c r="I995" s="25"/>
      <c r="J995" s="82"/>
      <c r="K995" s="165"/>
      <c r="L995" s="82"/>
      <c r="M995" s="294">
        <v>0</v>
      </c>
      <c r="N995" s="171">
        <v>0</v>
      </c>
      <c r="O995" s="294">
        <v>130</v>
      </c>
    </row>
    <row r="996" spans="1:15" ht="12.75">
      <c r="A996" s="27">
        <v>490</v>
      </c>
      <c r="B996" s="30">
        <v>5154</v>
      </c>
      <c r="C996" s="30">
        <v>4373</v>
      </c>
      <c r="D996" s="166"/>
      <c r="E996" s="452"/>
      <c r="F996" s="62" t="s">
        <v>1066</v>
      </c>
      <c r="H996" s="10"/>
      <c r="I996" s="25"/>
      <c r="J996" s="82"/>
      <c r="K996" s="165"/>
      <c r="L996" s="82"/>
      <c r="M996" s="305">
        <v>0</v>
      </c>
      <c r="N996" s="199">
        <v>0</v>
      </c>
      <c r="O996" s="305">
        <v>25</v>
      </c>
    </row>
    <row r="997" spans="1:15" ht="12.75">
      <c r="A997" s="26">
        <v>490</v>
      </c>
      <c r="B997" s="30">
        <v>5156</v>
      </c>
      <c r="C997" s="30">
        <v>4373</v>
      </c>
      <c r="D997" s="166"/>
      <c r="E997" s="166"/>
      <c r="F997" s="62" t="s">
        <v>831</v>
      </c>
      <c r="H997" s="10"/>
      <c r="I997" s="25"/>
      <c r="J997" s="82"/>
      <c r="K997" s="165"/>
      <c r="L997" s="82"/>
      <c r="M997" s="294">
        <v>0</v>
      </c>
      <c r="N997" s="171">
        <v>0</v>
      </c>
      <c r="O997" s="294">
        <v>1</v>
      </c>
    </row>
    <row r="998" spans="1:15" ht="12.75">
      <c r="A998" s="26">
        <v>490</v>
      </c>
      <c r="B998" s="30">
        <v>5162</v>
      </c>
      <c r="C998" s="30">
        <v>4373</v>
      </c>
      <c r="D998" s="166"/>
      <c r="E998" s="166"/>
      <c r="F998" s="62" t="s">
        <v>1209</v>
      </c>
      <c r="H998" s="10"/>
      <c r="I998" s="25"/>
      <c r="J998" s="82"/>
      <c r="K998" s="165"/>
      <c r="L998" s="82"/>
      <c r="M998" s="294">
        <v>0</v>
      </c>
      <c r="N998" s="171">
        <v>0</v>
      </c>
      <c r="O998" s="294">
        <v>3</v>
      </c>
    </row>
    <row r="999" spans="1:15" ht="12.75">
      <c r="A999" s="27">
        <v>490</v>
      </c>
      <c r="B999" s="30">
        <v>5167</v>
      </c>
      <c r="C999" s="30">
        <v>4373</v>
      </c>
      <c r="D999" s="166"/>
      <c r="E999" s="452"/>
      <c r="F999" s="62" t="s">
        <v>788</v>
      </c>
      <c r="H999" s="10"/>
      <c r="I999" s="25"/>
      <c r="J999" s="82"/>
      <c r="K999" s="165"/>
      <c r="L999" s="82"/>
      <c r="M999" s="305">
        <v>0</v>
      </c>
      <c r="N999" s="199">
        <v>0</v>
      </c>
      <c r="O999" s="305">
        <v>10</v>
      </c>
    </row>
    <row r="1000" spans="1:15" ht="12.75">
      <c r="A1000" s="27">
        <v>490</v>
      </c>
      <c r="B1000" s="30">
        <v>5169</v>
      </c>
      <c r="C1000" s="30">
        <v>4373</v>
      </c>
      <c r="D1000" s="166"/>
      <c r="E1000" s="452"/>
      <c r="F1000" s="62" t="s">
        <v>1057</v>
      </c>
      <c r="H1000" s="10"/>
      <c r="I1000" s="25"/>
      <c r="J1000" s="82"/>
      <c r="K1000" s="165"/>
      <c r="L1000" s="82"/>
      <c r="M1000" s="305">
        <v>0</v>
      </c>
      <c r="N1000" s="199">
        <v>0</v>
      </c>
      <c r="O1000" s="305">
        <v>10</v>
      </c>
    </row>
    <row r="1001" spans="1:15" ht="12.75">
      <c r="A1001" s="27">
        <v>490</v>
      </c>
      <c r="B1001" s="30">
        <v>5171</v>
      </c>
      <c r="C1001" s="30">
        <v>4373</v>
      </c>
      <c r="D1001" s="166"/>
      <c r="E1001" s="452"/>
      <c r="F1001" s="62" t="s">
        <v>1063</v>
      </c>
      <c r="H1001" s="10"/>
      <c r="I1001" s="25"/>
      <c r="J1001" s="82"/>
      <c r="K1001" s="165"/>
      <c r="L1001" s="82"/>
      <c r="M1001" s="305">
        <v>0</v>
      </c>
      <c r="N1001" s="199">
        <v>0</v>
      </c>
      <c r="O1001" s="305">
        <v>53</v>
      </c>
    </row>
    <row r="1002" spans="1:15" ht="12.75">
      <c r="A1002" s="75">
        <v>490</v>
      </c>
      <c r="B1002" s="30"/>
      <c r="C1002" s="30"/>
      <c r="D1002" s="166"/>
      <c r="E1002" s="452"/>
      <c r="F1002" s="70" t="s">
        <v>706</v>
      </c>
      <c r="H1002" s="10"/>
      <c r="I1002" s="25"/>
      <c r="J1002" s="172">
        <f>SUM(J986:J1001)</f>
        <v>0</v>
      </c>
      <c r="K1002" s="173">
        <f>SUM(K986:K1001)</f>
        <v>0</v>
      </c>
      <c r="L1002" s="172">
        <f>SUM(L986:L1001)</f>
        <v>585</v>
      </c>
      <c r="M1002" s="296">
        <f>SUM(M988:M1001)</f>
        <v>0</v>
      </c>
      <c r="N1002" s="193">
        <f>SUM(N988:N1001)</f>
        <v>0</v>
      </c>
      <c r="O1002" s="296">
        <f>SUM(O988:O1001)</f>
        <v>585</v>
      </c>
    </row>
    <row r="1003" spans="1:15" ht="2.25" customHeight="1">
      <c r="A1003" s="75"/>
      <c r="B1003" s="30"/>
      <c r="C1003" s="30"/>
      <c r="D1003" s="452"/>
      <c r="E1003" s="452"/>
      <c r="F1003" s="70"/>
      <c r="H1003" s="10"/>
      <c r="I1003" s="25"/>
      <c r="J1003" s="170"/>
      <c r="K1003" s="171"/>
      <c r="L1003" s="170"/>
      <c r="M1003" s="295"/>
      <c r="N1003" s="173"/>
      <c r="O1003" s="295"/>
    </row>
    <row r="1004" spans="1:15" ht="12.75">
      <c r="A1004" s="27">
        <v>491</v>
      </c>
      <c r="B1004" s="30">
        <v>2132</v>
      </c>
      <c r="C1004" s="30">
        <v>4374</v>
      </c>
      <c r="D1004" s="166"/>
      <c r="E1004" s="452"/>
      <c r="F1004" s="62" t="s">
        <v>1101</v>
      </c>
      <c r="H1004" s="10"/>
      <c r="I1004" s="25"/>
      <c r="J1004" s="170">
        <v>0</v>
      </c>
      <c r="K1004" s="171">
        <v>0</v>
      </c>
      <c r="L1004" s="170">
        <v>45</v>
      </c>
      <c r="M1004" s="306"/>
      <c r="N1004" s="190"/>
      <c r="O1004" s="306"/>
    </row>
    <row r="1005" spans="1:15" ht="12.75">
      <c r="A1005" s="27">
        <v>491</v>
      </c>
      <c r="B1005" s="30">
        <v>2329</v>
      </c>
      <c r="C1005" s="30">
        <v>4374</v>
      </c>
      <c r="D1005" s="166"/>
      <c r="E1005" s="452"/>
      <c r="F1005" s="62" t="s">
        <v>271</v>
      </c>
      <c r="H1005" s="10"/>
      <c r="I1005" s="25"/>
      <c r="J1005" s="170">
        <v>0</v>
      </c>
      <c r="K1005" s="171">
        <v>0</v>
      </c>
      <c r="L1005" s="170">
        <v>479</v>
      </c>
      <c r="M1005" s="310"/>
      <c r="N1005" s="190"/>
      <c r="O1005" s="306"/>
    </row>
    <row r="1006" spans="1:15" ht="12.75">
      <c r="A1006" s="27">
        <v>491</v>
      </c>
      <c r="B1006" s="30">
        <v>2329</v>
      </c>
      <c r="C1006" s="30">
        <v>4374</v>
      </c>
      <c r="D1006" s="166"/>
      <c r="E1006" s="452"/>
      <c r="F1006" s="62" t="s">
        <v>964</v>
      </c>
      <c r="H1006" s="10"/>
      <c r="I1006" s="25"/>
      <c r="J1006" s="170">
        <v>0</v>
      </c>
      <c r="K1006" s="171">
        <v>0</v>
      </c>
      <c r="L1006" s="170">
        <v>3</v>
      </c>
      <c r="M1006" s="306"/>
      <c r="N1006" s="190"/>
      <c r="O1006" s="306"/>
    </row>
    <row r="1007" spans="1:15" ht="12.75">
      <c r="A1007" s="27">
        <v>491</v>
      </c>
      <c r="B1007" s="30">
        <v>5011</v>
      </c>
      <c r="C1007" s="30">
        <v>4374</v>
      </c>
      <c r="D1007" s="166"/>
      <c r="E1007" s="452"/>
      <c r="F1007" s="62" t="s">
        <v>1029</v>
      </c>
      <c r="H1007" s="10"/>
      <c r="I1007" s="25"/>
      <c r="J1007" s="82"/>
      <c r="K1007" s="165"/>
      <c r="L1007" s="82"/>
      <c r="M1007" s="294">
        <v>0</v>
      </c>
      <c r="N1007" s="171">
        <v>0</v>
      </c>
      <c r="O1007" s="294">
        <v>158</v>
      </c>
    </row>
    <row r="1008" spans="1:15" ht="12.75">
      <c r="A1008" s="27">
        <v>491</v>
      </c>
      <c r="B1008" s="30">
        <v>5021</v>
      </c>
      <c r="C1008" s="30">
        <v>4374</v>
      </c>
      <c r="D1008" s="166"/>
      <c r="E1008" s="452"/>
      <c r="F1008" s="62" t="s">
        <v>1030</v>
      </c>
      <c r="H1008" s="10"/>
      <c r="I1008" s="25"/>
      <c r="J1008" s="82"/>
      <c r="K1008" s="165"/>
      <c r="L1008" s="82"/>
      <c r="M1008" s="305">
        <v>0</v>
      </c>
      <c r="N1008" s="199">
        <v>0</v>
      </c>
      <c r="O1008" s="305">
        <v>43</v>
      </c>
    </row>
    <row r="1009" spans="1:15" ht="12.75">
      <c r="A1009" s="27">
        <v>491</v>
      </c>
      <c r="B1009" s="30">
        <v>5031</v>
      </c>
      <c r="C1009" s="30">
        <v>4374</v>
      </c>
      <c r="D1009" s="166"/>
      <c r="E1009" s="452"/>
      <c r="F1009" s="62" t="s">
        <v>1031</v>
      </c>
      <c r="H1009" s="10"/>
      <c r="I1009" s="25"/>
      <c r="J1009" s="82"/>
      <c r="K1009" s="165"/>
      <c r="L1009" s="82"/>
      <c r="M1009" s="305">
        <v>0</v>
      </c>
      <c r="N1009" s="199">
        <v>0</v>
      </c>
      <c r="O1009" s="305">
        <v>53</v>
      </c>
    </row>
    <row r="1010" spans="1:15" ht="12.75">
      <c r="A1010" s="27">
        <v>491</v>
      </c>
      <c r="B1010" s="30">
        <v>5032</v>
      </c>
      <c r="C1010" s="30">
        <v>4374</v>
      </c>
      <c r="D1010" s="166"/>
      <c r="E1010" s="452"/>
      <c r="F1010" s="62" t="s">
        <v>1032</v>
      </c>
      <c r="H1010" s="10"/>
      <c r="I1010" s="25"/>
      <c r="J1010" s="82"/>
      <c r="K1010" s="165"/>
      <c r="L1010" s="82"/>
      <c r="M1010" s="305">
        <v>0</v>
      </c>
      <c r="N1010" s="199">
        <v>0</v>
      </c>
      <c r="O1010" s="305">
        <v>18</v>
      </c>
    </row>
    <row r="1011" spans="1:15" ht="12.75">
      <c r="A1011" s="27">
        <v>491</v>
      </c>
      <c r="B1011" s="30">
        <v>5137</v>
      </c>
      <c r="C1011" s="30">
        <v>4374</v>
      </c>
      <c r="D1011" s="166"/>
      <c r="E1011" s="452"/>
      <c r="F1011" s="62" t="s">
        <v>1169</v>
      </c>
      <c r="H1011" s="10"/>
      <c r="I1011" s="25"/>
      <c r="J1011" s="82"/>
      <c r="K1011" s="165"/>
      <c r="L1011" s="82"/>
      <c r="M1011" s="305">
        <v>0</v>
      </c>
      <c r="N1011" s="199">
        <v>0</v>
      </c>
      <c r="O1011" s="305">
        <v>10</v>
      </c>
    </row>
    <row r="1012" spans="1:15" ht="12.75">
      <c r="A1012" s="27">
        <v>491</v>
      </c>
      <c r="B1012" s="30">
        <v>5139</v>
      </c>
      <c r="C1012" s="30">
        <v>4374</v>
      </c>
      <c r="D1012" s="166"/>
      <c r="E1012" s="452"/>
      <c r="F1012" s="62" t="s">
        <v>910</v>
      </c>
      <c r="H1012" s="10"/>
      <c r="I1012" s="25"/>
      <c r="J1012" s="82"/>
      <c r="K1012" s="165"/>
      <c r="L1012" s="82"/>
      <c r="M1012" s="305">
        <v>0</v>
      </c>
      <c r="N1012" s="199">
        <v>0</v>
      </c>
      <c r="O1012" s="305">
        <v>25</v>
      </c>
    </row>
    <row r="1013" spans="1:15" ht="12.75">
      <c r="A1013" s="27">
        <v>491</v>
      </c>
      <c r="B1013" s="30">
        <v>5151</v>
      </c>
      <c r="C1013" s="30">
        <v>4374</v>
      </c>
      <c r="D1013" s="166"/>
      <c r="E1013" s="452"/>
      <c r="F1013" s="62" t="s">
        <v>1064</v>
      </c>
      <c r="H1013" s="10"/>
      <c r="I1013" s="25"/>
      <c r="J1013" s="82"/>
      <c r="K1013" s="165"/>
      <c r="L1013" s="82"/>
      <c r="M1013" s="305">
        <v>0</v>
      </c>
      <c r="N1013" s="199">
        <v>0</v>
      </c>
      <c r="O1013" s="305">
        <v>12</v>
      </c>
    </row>
    <row r="1014" spans="1:15" ht="12.75">
      <c r="A1014" s="27">
        <v>491</v>
      </c>
      <c r="B1014" s="30">
        <v>5154</v>
      </c>
      <c r="C1014" s="30">
        <v>4374</v>
      </c>
      <c r="D1014" s="166"/>
      <c r="E1014" s="452"/>
      <c r="F1014" s="62" t="s">
        <v>1066</v>
      </c>
      <c r="H1014" s="10"/>
      <c r="I1014" s="25"/>
      <c r="J1014" s="82"/>
      <c r="K1014" s="165"/>
      <c r="L1014" s="82"/>
      <c r="M1014" s="305">
        <v>0</v>
      </c>
      <c r="N1014" s="199">
        <v>0</v>
      </c>
      <c r="O1014" s="305">
        <v>125</v>
      </c>
    </row>
    <row r="1015" spans="1:15" ht="12.75">
      <c r="A1015" s="27">
        <v>491</v>
      </c>
      <c r="B1015" s="30">
        <v>5162</v>
      </c>
      <c r="C1015" s="30">
        <v>4374</v>
      </c>
      <c r="D1015" s="166"/>
      <c r="E1015" s="452"/>
      <c r="F1015" s="62" t="s">
        <v>1209</v>
      </c>
      <c r="H1015" s="10"/>
      <c r="I1015" s="25"/>
      <c r="J1015" s="82"/>
      <c r="K1015" s="165"/>
      <c r="L1015" s="82"/>
      <c r="M1015" s="305">
        <v>0</v>
      </c>
      <c r="N1015" s="199">
        <v>0</v>
      </c>
      <c r="O1015" s="305">
        <v>10</v>
      </c>
    </row>
    <row r="1016" spans="1:15" ht="12.75">
      <c r="A1016" s="27">
        <v>491</v>
      </c>
      <c r="B1016" s="30">
        <v>5167</v>
      </c>
      <c r="C1016" s="30">
        <v>4374</v>
      </c>
      <c r="D1016" s="166"/>
      <c r="E1016" s="452"/>
      <c r="F1016" s="62" t="s">
        <v>788</v>
      </c>
      <c r="H1016" s="10"/>
      <c r="I1016" s="25"/>
      <c r="J1016" s="82"/>
      <c r="K1016" s="165"/>
      <c r="L1016" s="82"/>
      <c r="M1016" s="305">
        <v>0</v>
      </c>
      <c r="N1016" s="199">
        <v>0</v>
      </c>
      <c r="O1016" s="305">
        <v>3</v>
      </c>
    </row>
    <row r="1017" spans="1:15" ht="12.75">
      <c r="A1017" s="27">
        <v>491</v>
      </c>
      <c r="B1017" s="30">
        <v>5169</v>
      </c>
      <c r="C1017" s="30">
        <v>4374</v>
      </c>
      <c r="D1017" s="166"/>
      <c r="E1017" s="452"/>
      <c r="F1017" s="62" t="s">
        <v>1057</v>
      </c>
      <c r="H1017" s="10"/>
      <c r="I1017" s="25"/>
      <c r="J1017" s="82"/>
      <c r="K1017" s="165"/>
      <c r="L1017" s="82"/>
      <c r="M1017" s="305">
        <v>0</v>
      </c>
      <c r="N1017" s="199">
        <v>0</v>
      </c>
      <c r="O1017" s="305">
        <v>20</v>
      </c>
    </row>
    <row r="1018" spans="1:15" ht="12.75">
      <c r="A1018" s="27">
        <v>491</v>
      </c>
      <c r="B1018" s="30">
        <v>5171</v>
      </c>
      <c r="C1018" s="30">
        <v>4374</v>
      </c>
      <c r="D1018" s="166"/>
      <c r="E1018" s="452"/>
      <c r="F1018" s="62" t="s">
        <v>1063</v>
      </c>
      <c r="H1018" s="10"/>
      <c r="I1018" s="25"/>
      <c r="J1018" s="82"/>
      <c r="K1018" s="165"/>
      <c r="L1018" s="82"/>
      <c r="M1018" s="305">
        <v>0</v>
      </c>
      <c r="N1018" s="199">
        <v>0</v>
      </c>
      <c r="O1018" s="305">
        <v>50</v>
      </c>
    </row>
    <row r="1019" spans="1:15" ht="12.75">
      <c r="A1019" s="75">
        <v>491</v>
      </c>
      <c r="B1019" s="30"/>
      <c r="C1019" s="30"/>
      <c r="D1019" s="166"/>
      <c r="E1019" s="452"/>
      <c r="F1019" s="147" t="s">
        <v>713</v>
      </c>
      <c r="H1019" s="10"/>
      <c r="I1019" s="25"/>
      <c r="J1019" s="172">
        <f>SUM(J1004:J1018)</f>
        <v>0</v>
      </c>
      <c r="K1019" s="173">
        <f>SUM(K1004:K1018)</f>
        <v>0</v>
      </c>
      <c r="L1019" s="172">
        <f>SUM(L1004:L1018)</f>
        <v>527</v>
      </c>
      <c r="M1019" s="296">
        <f>SUM(M1007:M1018)</f>
        <v>0</v>
      </c>
      <c r="N1019" s="193">
        <f>SUM(N1007:N1018)</f>
        <v>0</v>
      </c>
      <c r="O1019" s="296">
        <f>SUM(O1007:O1018)</f>
        <v>527</v>
      </c>
    </row>
    <row r="1020" spans="1:15" ht="2.25" customHeight="1">
      <c r="A1020" s="27"/>
      <c r="B1020" s="30"/>
      <c r="C1020" s="30"/>
      <c r="D1020" s="452"/>
      <c r="E1020" s="452"/>
      <c r="F1020" s="62"/>
      <c r="H1020" s="10"/>
      <c r="I1020" s="25"/>
      <c r="J1020" s="170"/>
      <c r="K1020" s="171"/>
      <c r="L1020" s="170"/>
      <c r="M1020" s="296"/>
      <c r="N1020" s="193"/>
      <c r="O1020" s="296"/>
    </row>
    <row r="1021" spans="1:15" ht="13.5" customHeight="1">
      <c r="A1021" s="27">
        <v>492</v>
      </c>
      <c r="B1021" s="30">
        <v>5901</v>
      </c>
      <c r="C1021" s="30">
        <v>3792</v>
      </c>
      <c r="D1021" s="166"/>
      <c r="E1021" s="166"/>
      <c r="F1021" s="62" t="s">
        <v>100</v>
      </c>
      <c r="H1021" s="10"/>
      <c r="I1021" s="52"/>
      <c r="J1021" s="82"/>
      <c r="K1021" s="165"/>
      <c r="L1021" s="82"/>
      <c r="M1021" s="303">
        <v>5</v>
      </c>
      <c r="N1021" s="199">
        <v>0</v>
      </c>
      <c r="O1021" s="294">
        <v>200</v>
      </c>
    </row>
    <row r="1022" spans="1:15" ht="13.5" customHeight="1">
      <c r="A1022" s="27">
        <v>492</v>
      </c>
      <c r="B1022" s="30">
        <v>5222</v>
      </c>
      <c r="C1022" s="30">
        <v>3792</v>
      </c>
      <c r="D1022" s="166"/>
      <c r="E1022" s="166"/>
      <c r="F1022" s="214" t="s">
        <v>171</v>
      </c>
      <c r="H1022" s="10"/>
      <c r="I1022" s="52"/>
      <c r="J1022" s="82"/>
      <c r="K1022" s="165"/>
      <c r="L1022" s="82"/>
      <c r="M1022" s="404">
        <v>233</v>
      </c>
      <c r="N1022" s="199">
        <v>233</v>
      </c>
      <c r="O1022" s="294">
        <v>0</v>
      </c>
    </row>
    <row r="1023" spans="1:15" ht="13.5" customHeight="1">
      <c r="A1023" s="27">
        <v>492</v>
      </c>
      <c r="B1023" s="30">
        <v>5339</v>
      </c>
      <c r="C1023" s="30">
        <v>3792</v>
      </c>
      <c r="D1023" s="166"/>
      <c r="E1023" s="166"/>
      <c r="F1023" s="214" t="s">
        <v>172</v>
      </c>
      <c r="H1023" s="10"/>
      <c r="I1023" s="52"/>
      <c r="J1023" s="82"/>
      <c r="K1023" s="165"/>
      <c r="L1023" s="82"/>
      <c r="M1023" s="404">
        <v>17</v>
      </c>
      <c r="N1023" s="199">
        <v>17</v>
      </c>
      <c r="O1023" s="294">
        <v>0</v>
      </c>
    </row>
    <row r="1024" spans="1:15" ht="12.75" customHeight="1">
      <c r="A1024" s="75">
        <v>492</v>
      </c>
      <c r="B1024" s="87"/>
      <c r="C1024" s="87"/>
      <c r="D1024" s="225"/>
      <c r="E1024" s="166"/>
      <c r="F1024" s="102" t="s">
        <v>66</v>
      </c>
      <c r="H1024" s="9"/>
      <c r="I1024" s="52"/>
      <c r="J1024" s="82"/>
      <c r="K1024" s="165"/>
      <c r="L1024" s="82"/>
      <c r="M1024" s="296">
        <f>SUM(M1021:M1023)</f>
        <v>255</v>
      </c>
      <c r="N1024" s="193">
        <f>SUM(N1021:N1023)</f>
        <v>250</v>
      </c>
      <c r="O1024" s="295">
        <f>SUM(O1021:O1023)</f>
        <v>200</v>
      </c>
    </row>
    <row r="1025" spans="1:15" ht="2.25" customHeight="1">
      <c r="A1025" s="75"/>
      <c r="B1025" s="87"/>
      <c r="C1025" s="87"/>
      <c r="D1025" s="225"/>
      <c r="E1025" s="166"/>
      <c r="F1025" s="102"/>
      <c r="H1025" s="9"/>
      <c r="I1025" s="52"/>
      <c r="J1025" s="82"/>
      <c r="K1025" s="165"/>
      <c r="L1025" s="82"/>
      <c r="M1025" s="296"/>
      <c r="N1025" s="193"/>
      <c r="O1025" s="295"/>
    </row>
    <row r="1026" spans="1:15" ht="13.5" customHeight="1">
      <c r="A1026" s="27">
        <v>494</v>
      </c>
      <c r="B1026" s="26">
        <v>5901</v>
      </c>
      <c r="C1026" s="26">
        <v>3429</v>
      </c>
      <c r="D1026" s="225"/>
      <c r="E1026" s="166"/>
      <c r="F1026" s="102" t="s">
        <v>1155</v>
      </c>
      <c r="H1026" s="9"/>
      <c r="I1026" s="52"/>
      <c r="J1026" s="82"/>
      <c r="K1026" s="165"/>
      <c r="L1026" s="82"/>
      <c r="M1026" s="305">
        <v>50</v>
      </c>
      <c r="N1026" s="199">
        <v>0</v>
      </c>
      <c r="O1026" s="294">
        <v>220</v>
      </c>
    </row>
    <row r="1027" spans="1:15" ht="13.5" customHeight="1">
      <c r="A1027" s="49">
        <v>494</v>
      </c>
      <c r="B1027" s="30">
        <v>5221</v>
      </c>
      <c r="C1027" s="30">
        <v>3421</v>
      </c>
      <c r="D1027" s="225"/>
      <c r="E1027" s="166"/>
      <c r="F1027" s="150" t="s">
        <v>168</v>
      </c>
      <c r="H1027" s="9"/>
      <c r="I1027" s="52"/>
      <c r="J1027" s="82"/>
      <c r="K1027" s="165"/>
      <c r="L1027" s="82"/>
      <c r="M1027" s="303">
        <v>46</v>
      </c>
      <c r="N1027" s="199">
        <v>46</v>
      </c>
      <c r="O1027" s="294">
        <v>0</v>
      </c>
    </row>
    <row r="1028" spans="1:15" ht="13.5" customHeight="1">
      <c r="A1028" s="49">
        <v>494</v>
      </c>
      <c r="B1028" s="30">
        <v>5222</v>
      </c>
      <c r="C1028" s="30">
        <v>3421</v>
      </c>
      <c r="D1028" s="225"/>
      <c r="E1028" s="166"/>
      <c r="F1028" s="150" t="s">
        <v>169</v>
      </c>
      <c r="H1028" s="9"/>
      <c r="I1028" s="52"/>
      <c r="J1028" s="82"/>
      <c r="K1028" s="165"/>
      <c r="L1028" s="82"/>
      <c r="M1028" s="303">
        <v>69</v>
      </c>
      <c r="N1028" s="199">
        <v>69</v>
      </c>
      <c r="O1028" s="294">
        <v>0</v>
      </c>
    </row>
    <row r="1029" spans="1:15" ht="12.75" customHeight="1">
      <c r="A1029" s="49">
        <v>494</v>
      </c>
      <c r="B1029" s="30">
        <v>5331</v>
      </c>
      <c r="C1029" s="30">
        <v>3421</v>
      </c>
      <c r="D1029" s="225"/>
      <c r="E1029" s="166"/>
      <c r="F1029" s="150" t="s">
        <v>170</v>
      </c>
      <c r="H1029" s="9"/>
      <c r="I1029" s="52"/>
      <c r="J1029" s="82"/>
      <c r="K1029" s="165"/>
      <c r="L1029" s="82"/>
      <c r="M1029" s="303">
        <v>25</v>
      </c>
      <c r="N1029" s="199">
        <v>25</v>
      </c>
      <c r="O1029" s="294">
        <v>0</v>
      </c>
    </row>
    <row r="1030" spans="1:15" ht="12.75" customHeight="1">
      <c r="A1030" s="49">
        <v>494</v>
      </c>
      <c r="B1030" s="30">
        <v>5901</v>
      </c>
      <c r="C1030" s="30">
        <v>3429</v>
      </c>
      <c r="D1030" s="225"/>
      <c r="E1030" s="166"/>
      <c r="F1030" s="150" t="s">
        <v>463</v>
      </c>
      <c r="H1030" s="9"/>
      <c r="I1030" s="52"/>
      <c r="J1030" s="82"/>
      <c r="K1030" s="165"/>
      <c r="L1030" s="82"/>
      <c r="M1030" s="303">
        <v>0</v>
      </c>
      <c r="N1030" s="199">
        <v>0</v>
      </c>
      <c r="O1030" s="294">
        <v>0</v>
      </c>
    </row>
    <row r="1031" spans="1:15" ht="13.5" customHeight="1">
      <c r="A1031" s="49">
        <v>494</v>
      </c>
      <c r="B1031" s="30">
        <v>5221</v>
      </c>
      <c r="C1031" s="30">
        <v>4349</v>
      </c>
      <c r="D1031" s="166"/>
      <c r="E1031" s="166"/>
      <c r="F1031" s="243" t="s">
        <v>389</v>
      </c>
      <c r="H1031" s="9"/>
      <c r="I1031" s="25"/>
      <c r="J1031" s="82"/>
      <c r="K1031" s="165"/>
      <c r="L1031" s="82"/>
      <c r="M1031" s="303">
        <v>60</v>
      </c>
      <c r="N1031" s="171">
        <v>60</v>
      </c>
      <c r="O1031" s="294">
        <v>60</v>
      </c>
    </row>
    <row r="1032" spans="1:15" ht="12.75">
      <c r="A1032" s="87">
        <v>494</v>
      </c>
      <c r="B1032" s="30"/>
      <c r="C1032" s="30"/>
      <c r="D1032" s="166"/>
      <c r="E1032" s="166"/>
      <c r="F1032" s="102" t="s">
        <v>1154</v>
      </c>
      <c r="H1032" s="9"/>
      <c r="I1032" s="52"/>
      <c r="J1032" s="82"/>
      <c r="K1032" s="165"/>
      <c r="L1032" s="82"/>
      <c r="M1032" s="295">
        <f>SUM(M1026:M1031)</f>
        <v>250</v>
      </c>
      <c r="N1032" s="173">
        <f>SUM(N1026:N1031)</f>
        <v>200</v>
      </c>
      <c r="O1032" s="295">
        <f>SUM(O1026:O1031)</f>
        <v>280</v>
      </c>
    </row>
    <row r="1033" spans="1:15" ht="1.5" customHeight="1">
      <c r="A1033" s="87"/>
      <c r="B1033" s="30"/>
      <c r="C1033" s="30"/>
      <c r="D1033" s="166"/>
      <c r="E1033" s="166"/>
      <c r="F1033" s="88"/>
      <c r="H1033" s="9"/>
      <c r="I1033" s="52"/>
      <c r="J1033" s="170"/>
      <c r="K1033" s="171"/>
      <c r="L1033" s="170"/>
      <c r="M1033" s="295"/>
      <c r="N1033" s="173"/>
      <c r="O1033" s="295"/>
    </row>
    <row r="1034" spans="1:15" ht="13.5" customHeight="1">
      <c r="A1034" s="26">
        <v>500</v>
      </c>
      <c r="B1034" s="30">
        <v>2111</v>
      </c>
      <c r="C1034" s="30">
        <v>4373</v>
      </c>
      <c r="D1034" s="166"/>
      <c r="E1034" s="166"/>
      <c r="F1034" s="67" t="s">
        <v>712</v>
      </c>
      <c r="H1034" s="9"/>
      <c r="I1034" s="52"/>
      <c r="J1034" s="294">
        <v>1100</v>
      </c>
      <c r="K1034" s="171">
        <v>1044.354</v>
      </c>
      <c r="L1034" s="294">
        <v>526</v>
      </c>
      <c r="M1034" s="306"/>
      <c r="N1034" s="190"/>
      <c r="O1034" s="306"/>
    </row>
    <row r="1035" spans="1:15" ht="13.5" customHeight="1">
      <c r="A1035" s="26">
        <v>500</v>
      </c>
      <c r="B1035" s="30">
        <v>2132</v>
      </c>
      <c r="C1035" s="30">
        <v>4373</v>
      </c>
      <c r="D1035" s="166"/>
      <c r="E1035" s="166"/>
      <c r="F1035" s="67" t="s">
        <v>1101</v>
      </c>
      <c r="H1035" s="9"/>
      <c r="I1035" s="52"/>
      <c r="J1035" s="294">
        <v>175</v>
      </c>
      <c r="K1035" s="171">
        <v>146.86</v>
      </c>
      <c r="L1035" s="294">
        <v>87</v>
      </c>
      <c r="M1035" s="306"/>
      <c r="N1035" s="190"/>
      <c r="O1035" s="306"/>
    </row>
    <row r="1036" spans="1:15" ht="12.75">
      <c r="A1036" s="26">
        <v>500</v>
      </c>
      <c r="B1036" s="30">
        <v>5011</v>
      </c>
      <c r="C1036" s="30">
        <v>4373</v>
      </c>
      <c r="D1036" s="166"/>
      <c r="E1036" s="166"/>
      <c r="F1036" s="67" t="s">
        <v>1029</v>
      </c>
      <c r="H1036" s="9"/>
      <c r="I1036" s="52"/>
      <c r="J1036" s="82"/>
      <c r="K1036" s="165"/>
      <c r="L1036" s="82"/>
      <c r="M1036" s="294">
        <v>350</v>
      </c>
      <c r="N1036" s="171">
        <v>281.16</v>
      </c>
      <c r="O1036" s="294">
        <v>158</v>
      </c>
    </row>
    <row r="1037" spans="1:15" ht="12.75">
      <c r="A1037" s="26">
        <v>500</v>
      </c>
      <c r="B1037" s="30">
        <v>5021</v>
      </c>
      <c r="C1037" s="30">
        <v>4373</v>
      </c>
      <c r="D1037" s="166"/>
      <c r="E1037" s="166"/>
      <c r="F1037" s="67" t="s">
        <v>1030</v>
      </c>
      <c r="H1037" s="9"/>
      <c r="I1037" s="52"/>
      <c r="J1037" s="82"/>
      <c r="K1037" s="165"/>
      <c r="L1037" s="82"/>
      <c r="M1037" s="294">
        <v>150</v>
      </c>
      <c r="N1037" s="199">
        <v>107.253</v>
      </c>
      <c r="O1037" s="294">
        <v>74</v>
      </c>
    </row>
    <row r="1038" spans="1:15" ht="12.75">
      <c r="A1038" s="26">
        <v>500</v>
      </c>
      <c r="B1038" s="30">
        <v>5031</v>
      </c>
      <c r="C1038" s="30">
        <v>4373</v>
      </c>
      <c r="D1038" s="166"/>
      <c r="E1038" s="166"/>
      <c r="F1038" s="67" t="s">
        <v>705</v>
      </c>
      <c r="H1038" s="9"/>
      <c r="I1038" s="52"/>
      <c r="J1038" s="82"/>
      <c r="K1038" s="165"/>
      <c r="L1038" s="82"/>
      <c r="M1038" s="294">
        <v>119</v>
      </c>
      <c r="N1038" s="199">
        <v>95.288</v>
      </c>
      <c r="O1038" s="294">
        <v>58</v>
      </c>
    </row>
    <row r="1039" spans="1:15" ht="12.75">
      <c r="A1039" s="26">
        <v>500</v>
      </c>
      <c r="B1039" s="30">
        <v>5032</v>
      </c>
      <c r="C1039" s="30">
        <v>4373</v>
      </c>
      <c r="D1039" s="166"/>
      <c r="E1039" s="166"/>
      <c r="F1039" s="67" t="s">
        <v>1032</v>
      </c>
      <c r="H1039" s="9"/>
      <c r="I1039" s="52"/>
      <c r="J1039" s="82"/>
      <c r="K1039" s="165"/>
      <c r="L1039" s="82"/>
      <c r="M1039" s="294">
        <v>43</v>
      </c>
      <c r="N1039" s="199">
        <v>34.308</v>
      </c>
      <c r="O1039" s="294">
        <v>20</v>
      </c>
    </row>
    <row r="1040" spans="1:15" ht="12.75">
      <c r="A1040" s="26">
        <v>500</v>
      </c>
      <c r="B1040" s="30">
        <v>5137</v>
      </c>
      <c r="C1040" s="30">
        <v>4373</v>
      </c>
      <c r="D1040" s="166"/>
      <c r="E1040" s="166"/>
      <c r="F1040" s="67" t="s">
        <v>1169</v>
      </c>
      <c r="H1040" s="9"/>
      <c r="I1040" s="52"/>
      <c r="J1040" s="82"/>
      <c r="K1040" s="165"/>
      <c r="L1040" s="82"/>
      <c r="M1040" s="294">
        <v>80</v>
      </c>
      <c r="N1040" s="171">
        <v>39.548</v>
      </c>
      <c r="O1040" s="294">
        <v>30</v>
      </c>
    </row>
    <row r="1041" spans="1:15" ht="12.75">
      <c r="A1041" s="26">
        <v>500</v>
      </c>
      <c r="B1041" s="30">
        <v>5139</v>
      </c>
      <c r="C1041" s="30">
        <v>4373</v>
      </c>
      <c r="D1041" s="166"/>
      <c r="E1041" s="166"/>
      <c r="F1041" s="67" t="s">
        <v>910</v>
      </c>
      <c r="H1041" s="9"/>
      <c r="I1041" s="52"/>
      <c r="J1041" s="82"/>
      <c r="K1041" s="165"/>
      <c r="L1041" s="82"/>
      <c r="M1041" s="294">
        <v>30</v>
      </c>
      <c r="N1041" s="199">
        <v>23.144</v>
      </c>
      <c r="O1041" s="294">
        <v>15</v>
      </c>
    </row>
    <row r="1042" spans="1:15" ht="12.75">
      <c r="A1042" s="26">
        <v>500</v>
      </c>
      <c r="B1042" s="30">
        <v>5151</v>
      </c>
      <c r="C1042" s="30">
        <v>4373</v>
      </c>
      <c r="D1042" s="166"/>
      <c r="E1042" s="166"/>
      <c r="F1042" s="67" t="s">
        <v>1064</v>
      </c>
      <c r="H1042" s="9"/>
      <c r="I1042" s="52"/>
      <c r="J1042" s="82"/>
      <c r="K1042" s="165"/>
      <c r="L1042" s="82"/>
      <c r="M1042" s="294">
        <v>35</v>
      </c>
      <c r="N1042" s="199">
        <v>12.5</v>
      </c>
      <c r="O1042" s="294">
        <v>18</v>
      </c>
    </row>
    <row r="1043" spans="1:15" ht="12.75">
      <c r="A1043" s="26">
        <v>500</v>
      </c>
      <c r="B1043" s="30">
        <v>5153</v>
      </c>
      <c r="C1043" s="30">
        <v>4373</v>
      </c>
      <c r="D1043" s="166"/>
      <c r="E1043" s="166"/>
      <c r="F1043" s="67" t="s">
        <v>1065</v>
      </c>
      <c r="H1043" s="9"/>
      <c r="I1043" s="52"/>
      <c r="J1043" s="82"/>
      <c r="K1043" s="165"/>
      <c r="L1043" s="82"/>
      <c r="M1043" s="294">
        <v>250</v>
      </c>
      <c r="N1043" s="199">
        <v>195.486</v>
      </c>
      <c r="O1043" s="294">
        <v>130</v>
      </c>
    </row>
    <row r="1044" spans="1:15" ht="12.75">
      <c r="A1044" s="26">
        <v>500</v>
      </c>
      <c r="B1044" s="30">
        <v>5154</v>
      </c>
      <c r="C1044" s="30">
        <v>4373</v>
      </c>
      <c r="D1044" s="166"/>
      <c r="E1044" s="166"/>
      <c r="F1044" s="67" t="s">
        <v>1066</v>
      </c>
      <c r="H1044" s="9"/>
      <c r="I1044" s="52"/>
      <c r="J1044" s="82"/>
      <c r="K1044" s="165"/>
      <c r="L1044" s="82"/>
      <c r="M1044" s="294">
        <v>55</v>
      </c>
      <c r="N1044" s="171">
        <v>39.547</v>
      </c>
      <c r="O1044" s="294">
        <v>25</v>
      </c>
    </row>
    <row r="1045" spans="1:15" ht="12.75">
      <c r="A1045" s="26">
        <v>500</v>
      </c>
      <c r="B1045" s="30">
        <v>5156</v>
      </c>
      <c r="C1045" s="30">
        <v>4373</v>
      </c>
      <c r="D1045" s="166"/>
      <c r="E1045" s="166"/>
      <c r="F1045" s="67" t="s">
        <v>831</v>
      </c>
      <c r="H1045" s="9"/>
      <c r="I1045" s="52"/>
      <c r="J1045" s="82"/>
      <c r="K1045" s="165"/>
      <c r="L1045" s="82"/>
      <c r="M1045" s="294">
        <v>1</v>
      </c>
      <c r="N1045" s="171">
        <v>0.376</v>
      </c>
      <c r="O1045" s="294">
        <v>1</v>
      </c>
    </row>
    <row r="1046" spans="1:15" ht="12.75">
      <c r="A1046" s="26">
        <v>500</v>
      </c>
      <c r="B1046" s="30">
        <v>5162</v>
      </c>
      <c r="C1046" s="30">
        <v>4373</v>
      </c>
      <c r="D1046" s="166"/>
      <c r="E1046" s="166"/>
      <c r="F1046" s="67" t="s">
        <v>1209</v>
      </c>
      <c r="H1046" s="9"/>
      <c r="I1046" s="52"/>
      <c r="J1046" s="82"/>
      <c r="K1046" s="165"/>
      <c r="L1046" s="82"/>
      <c r="M1046" s="294">
        <v>32</v>
      </c>
      <c r="N1046" s="171">
        <v>13.2</v>
      </c>
      <c r="O1046" s="294">
        <v>3</v>
      </c>
    </row>
    <row r="1047" spans="1:15" ht="12.75">
      <c r="A1047" s="26">
        <v>500</v>
      </c>
      <c r="B1047" s="30">
        <v>5167</v>
      </c>
      <c r="C1047" s="30">
        <v>4373</v>
      </c>
      <c r="D1047" s="166"/>
      <c r="E1047" s="166"/>
      <c r="F1047" s="67" t="s">
        <v>788</v>
      </c>
      <c r="H1047" s="9"/>
      <c r="I1047" s="52"/>
      <c r="J1047" s="82"/>
      <c r="K1047" s="165"/>
      <c r="L1047" s="82"/>
      <c r="M1047" s="294">
        <v>5</v>
      </c>
      <c r="N1047" s="199">
        <v>0.84</v>
      </c>
      <c r="O1047" s="294">
        <v>10</v>
      </c>
    </row>
    <row r="1048" spans="1:15" ht="12.75">
      <c r="A1048" s="26">
        <v>500</v>
      </c>
      <c r="B1048" s="30">
        <v>5169</v>
      </c>
      <c r="C1048" s="30">
        <v>4373</v>
      </c>
      <c r="D1048" s="166"/>
      <c r="E1048" s="166"/>
      <c r="F1048" s="67" t="s">
        <v>1057</v>
      </c>
      <c r="H1048" s="9"/>
      <c r="I1048" s="52"/>
      <c r="J1048" s="82"/>
      <c r="K1048" s="165"/>
      <c r="L1048" s="82"/>
      <c r="M1048" s="294">
        <v>25</v>
      </c>
      <c r="N1048" s="199">
        <v>8.124</v>
      </c>
      <c r="O1048" s="294">
        <v>15</v>
      </c>
    </row>
    <row r="1049" spans="1:15" ht="12.75">
      <c r="A1049" s="26">
        <v>500</v>
      </c>
      <c r="B1049" s="30">
        <v>5171</v>
      </c>
      <c r="C1049" s="30">
        <v>4373</v>
      </c>
      <c r="D1049" s="166"/>
      <c r="E1049" s="166"/>
      <c r="F1049" s="67" t="s">
        <v>1063</v>
      </c>
      <c r="H1049" s="9"/>
      <c r="I1049" s="52"/>
      <c r="J1049" s="82"/>
      <c r="K1049" s="165"/>
      <c r="L1049" s="82"/>
      <c r="M1049" s="294">
        <v>100</v>
      </c>
      <c r="N1049" s="199">
        <v>107.949</v>
      </c>
      <c r="O1049" s="294">
        <v>56</v>
      </c>
    </row>
    <row r="1050" spans="1:15" ht="12.75">
      <c r="A1050" s="87">
        <v>500</v>
      </c>
      <c r="B1050" s="30"/>
      <c r="C1050" s="30"/>
      <c r="D1050" s="166"/>
      <c r="E1050" s="166"/>
      <c r="F1050" s="65" t="s">
        <v>706</v>
      </c>
      <c r="H1050" s="9"/>
      <c r="I1050" s="52"/>
      <c r="J1050" s="172">
        <f>SUM(J1034:J1049)</f>
        <v>1275</v>
      </c>
      <c r="K1050" s="173">
        <f>SUM(K1034:K1049)</f>
        <v>1191.214</v>
      </c>
      <c r="L1050" s="295">
        <f>SUM(L1034:L1049)</f>
        <v>613</v>
      </c>
      <c r="M1050" s="296">
        <f>SUM(M1036:M1049)</f>
        <v>1275</v>
      </c>
      <c r="N1050" s="193">
        <f>SUM(N1036:N1049)</f>
        <v>958.7230000000001</v>
      </c>
      <c r="O1050" s="295">
        <f>SUM(O1036:O1049)</f>
        <v>613</v>
      </c>
    </row>
    <row r="1051" spans="1:15" ht="3" customHeight="1">
      <c r="A1051" s="124"/>
      <c r="B1051" s="124"/>
      <c r="C1051" s="124"/>
      <c r="D1051" s="324"/>
      <c r="E1051" s="324"/>
      <c r="F1051" s="65"/>
      <c r="G1051" s="78"/>
      <c r="H1051" s="118"/>
      <c r="I1051" s="78"/>
      <c r="J1051" s="101"/>
      <c r="K1051" s="175"/>
      <c r="L1051" s="295"/>
      <c r="M1051" s="181"/>
      <c r="N1051" s="175"/>
      <c r="O1051" s="304"/>
    </row>
    <row r="1052" spans="1:15" ht="12.75">
      <c r="A1052" s="75">
        <v>501</v>
      </c>
      <c r="B1052" s="30">
        <v>4112</v>
      </c>
      <c r="C1052" s="30"/>
      <c r="D1052" s="166"/>
      <c r="E1052" s="166"/>
      <c r="F1052" s="281" t="s">
        <v>995</v>
      </c>
      <c r="G1052" s="98"/>
      <c r="H1052" s="28"/>
      <c r="I1052" s="61"/>
      <c r="J1052" s="295">
        <v>2704</v>
      </c>
      <c r="K1052" s="194">
        <v>2253.333</v>
      </c>
      <c r="L1052" s="295">
        <v>2733</v>
      </c>
      <c r="M1052" s="813"/>
      <c r="N1052" s="163"/>
      <c r="O1052" s="302"/>
    </row>
    <row r="1053" spans="1:15" ht="12.75">
      <c r="A1053" s="89">
        <v>502</v>
      </c>
      <c r="B1053" s="32">
        <v>2324</v>
      </c>
      <c r="C1053" s="32">
        <v>3113</v>
      </c>
      <c r="D1053" s="277"/>
      <c r="E1053" s="277"/>
      <c r="F1053" s="378" t="s">
        <v>420</v>
      </c>
      <c r="G1053" s="54"/>
      <c r="H1053" s="13"/>
      <c r="I1053" s="18"/>
      <c r="J1053" s="295">
        <v>10</v>
      </c>
      <c r="K1053" s="193">
        <v>11.385</v>
      </c>
      <c r="L1053" s="295">
        <v>0</v>
      </c>
      <c r="M1053" s="302"/>
      <c r="N1053" s="163"/>
      <c r="O1053" s="302"/>
    </row>
    <row r="1054" spans="1:15" ht="12.75">
      <c r="A1054" s="87">
        <v>502</v>
      </c>
      <c r="B1054" s="30">
        <v>4121</v>
      </c>
      <c r="C1054" s="30"/>
      <c r="D1054" s="166"/>
      <c r="E1054" s="166"/>
      <c r="F1054" s="65" t="s">
        <v>996</v>
      </c>
      <c r="G1054" s="18"/>
      <c r="H1054" s="13"/>
      <c r="I1054" s="18"/>
      <c r="J1054" s="295">
        <v>2630</v>
      </c>
      <c r="K1054" s="173">
        <v>2383.9989</v>
      </c>
      <c r="L1054" s="295">
        <v>2800</v>
      </c>
      <c r="M1054" s="302"/>
      <c r="N1054" s="163"/>
      <c r="O1054" s="302"/>
    </row>
    <row r="1055" spans="1:15" ht="2.25" customHeight="1">
      <c r="A1055" s="84"/>
      <c r="B1055" s="76"/>
      <c r="C1055" s="76"/>
      <c r="D1055" s="450"/>
      <c r="E1055" s="450"/>
      <c r="F1055" s="281"/>
      <c r="G1055" s="4"/>
      <c r="H1055" s="9"/>
      <c r="I1055" s="4"/>
      <c r="J1055" s="315"/>
      <c r="K1055" s="173"/>
      <c r="L1055" s="295"/>
      <c r="M1055" s="302"/>
      <c r="N1055" s="163"/>
      <c r="O1055" s="302"/>
    </row>
    <row r="1056" spans="1:15" ht="12.75">
      <c r="A1056" s="85">
        <v>506</v>
      </c>
      <c r="B1056" s="76">
        <v>2111</v>
      </c>
      <c r="C1056" s="76">
        <v>4374</v>
      </c>
      <c r="D1056" s="450"/>
      <c r="E1056" s="450"/>
      <c r="F1056" s="73" t="s">
        <v>1223</v>
      </c>
      <c r="G1056" s="4"/>
      <c r="H1056" s="9"/>
      <c r="I1056" s="4"/>
      <c r="J1056" s="294">
        <v>1250</v>
      </c>
      <c r="K1056" s="171">
        <v>1091.317</v>
      </c>
      <c r="L1056" s="294">
        <v>704</v>
      </c>
      <c r="M1056" s="302"/>
      <c r="N1056" s="163"/>
      <c r="O1056" s="302"/>
    </row>
    <row r="1057" spans="1:15" ht="12.75">
      <c r="A1057" s="85">
        <v>506</v>
      </c>
      <c r="B1057" s="76">
        <v>2132</v>
      </c>
      <c r="C1057" s="76">
        <v>4374</v>
      </c>
      <c r="D1057" s="450"/>
      <c r="E1057" s="450"/>
      <c r="F1057" s="73" t="s">
        <v>1101</v>
      </c>
      <c r="G1057" s="4"/>
      <c r="H1057" s="9"/>
      <c r="I1057" s="4"/>
      <c r="J1057" s="294">
        <v>81</v>
      </c>
      <c r="K1057" s="171">
        <v>71.9</v>
      </c>
      <c r="L1057" s="294">
        <v>45</v>
      </c>
      <c r="M1057" s="302"/>
      <c r="N1057" s="163"/>
      <c r="O1057" s="302"/>
    </row>
    <row r="1058" spans="1:15" ht="12.75">
      <c r="A1058" s="85">
        <v>506</v>
      </c>
      <c r="B1058" s="76">
        <v>2329</v>
      </c>
      <c r="C1058" s="76">
        <v>4374</v>
      </c>
      <c r="D1058" s="450"/>
      <c r="E1058" s="450"/>
      <c r="F1058" s="73" t="s">
        <v>964</v>
      </c>
      <c r="G1058" s="4"/>
      <c r="H1058" s="9"/>
      <c r="I1058" s="4"/>
      <c r="J1058" s="294">
        <v>5</v>
      </c>
      <c r="K1058" s="171">
        <v>0</v>
      </c>
      <c r="L1058" s="294">
        <v>3</v>
      </c>
      <c r="M1058" s="302"/>
      <c r="N1058" s="163"/>
      <c r="O1058" s="302"/>
    </row>
    <row r="1059" spans="1:15" ht="12.75">
      <c r="A1059" s="85">
        <v>506</v>
      </c>
      <c r="B1059" s="76">
        <v>5011</v>
      </c>
      <c r="C1059" s="76">
        <v>4374</v>
      </c>
      <c r="D1059" s="450"/>
      <c r="E1059" s="450"/>
      <c r="F1059" s="73" t="s">
        <v>1029</v>
      </c>
      <c r="G1059" s="4"/>
      <c r="H1059" s="9"/>
      <c r="I1059" s="4"/>
      <c r="J1059" s="302"/>
      <c r="K1059" s="165"/>
      <c r="L1059" s="560"/>
      <c r="M1059" s="294">
        <v>350</v>
      </c>
      <c r="N1059" s="171">
        <v>281.132</v>
      </c>
      <c r="O1059" s="294">
        <v>158</v>
      </c>
    </row>
    <row r="1060" spans="1:15" ht="12.75">
      <c r="A1060" s="85">
        <v>506</v>
      </c>
      <c r="B1060" s="76">
        <v>5021</v>
      </c>
      <c r="C1060" s="76">
        <v>4374</v>
      </c>
      <c r="D1060" s="450"/>
      <c r="E1060" s="450"/>
      <c r="F1060" s="73" t="s">
        <v>1138</v>
      </c>
      <c r="G1060" s="4"/>
      <c r="H1060" s="9"/>
      <c r="I1060" s="4"/>
      <c r="J1060" s="302"/>
      <c r="K1060" s="165"/>
      <c r="L1060" s="560"/>
      <c r="M1060" s="294">
        <v>48</v>
      </c>
      <c r="N1060" s="171">
        <v>57.414</v>
      </c>
      <c r="O1060" s="294">
        <v>43</v>
      </c>
    </row>
    <row r="1061" spans="1:15" ht="12.75">
      <c r="A1061" s="85">
        <v>506</v>
      </c>
      <c r="B1061" s="76">
        <v>5031</v>
      </c>
      <c r="C1061" s="76">
        <v>4374</v>
      </c>
      <c r="D1061" s="450"/>
      <c r="E1061" s="450"/>
      <c r="F1061" s="73" t="s">
        <v>710</v>
      </c>
      <c r="G1061" s="4"/>
      <c r="H1061" s="9"/>
      <c r="I1061" s="4"/>
      <c r="J1061" s="302"/>
      <c r="K1061" s="165"/>
      <c r="L1061" s="560"/>
      <c r="M1061" s="294">
        <v>100</v>
      </c>
      <c r="N1061" s="171">
        <v>84.636</v>
      </c>
      <c r="O1061" s="294">
        <v>53</v>
      </c>
    </row>
    <row r="1062" spans="1:15" ht="12.75">
      <c r="A1062" s="85">
        <v>506</v>
      </c>
      <c r="B1062" s="76">
        <v>5032</v>
      </c>
      <c r="C1062" s="76">
        <v>4374</v>
      </c>
      <c r="D1062" s="450"/>
      <c r="E1062" s="450"/>
      <c r="F1062" s="73" t="s">
        <v>711</v>
      </c>
      <c r="G1062" s="4"/>
      <c r="H1062" s="9"/>
      <c r="I1062" s="4"/>
      <c r="J1062" s="302"/>
      <c r="K1062" s="165"/>
      <c r="L1062" s="560"/>
      <c r="M1062" s="294">
        <v>36</v>
      </c>
      <c r="N1062" s="171">
        <v>30.473</v>
      </c>
      <c r="O1062" s="294">
        <v>18</v>
      </c>
    </row>
    <row r="1063" spans="1:15" ht="12.75">
      <c r="A1063" s="85">
        <v>506</v>
      </c>
      <c r="B1063" s="76">
        <v>5137</v>
      </c>
      <c r="C1063" s="76">
        <v>4374</v>
      </c>
      <c r="D1063" s="450"/>
      <c r="E1063" s="450"/>
      <c r="F1063" s="73" t="s">
        <v>1169</v>
      </c>
      <c r="G1063" s="4"/>
      <c r="H1063" s="9"/>
      <c r="I1063" s="4"/>
      <c r="J1063" s="302"/>
      <c r="K1063" s="165"/>
      <c r="L1063" s="560"/>
      <c r="M1063" s="294">
        <v>209</v>
      </c>
      <c r="N1063" s="171">
        <v>175.294</v>
      </c>
      <c r="O1063" s="294">
        <v>80</v>
      </c>
    </row>
    <row r="1064" spans="1:15" ht="12.75">
      <c r="A1064" s="85">
        <v>506</v>
      </c>
      <c r="B1064" s="76">
        <v>5139</v>
      </c>
      <c r="C1064" s="76">
        <v>4374</v>
      </c>
      <c r="D1064" s="450"/>
      <c r="E1064" s="450"/>
      <c r="F1064" s="73" t="s">
        <v>910</v>
      </c>
      <c r="G1064" s="4"/>
      <c r="H1064" s="9"/>
      <c r="I1064" s="4"/>
      <c r="J1064" s="302"/>
      <c r="K1064" s="165"/>
      <c r="L1064" s="560"/>
      <c r="M1064" s="294">
        <v>50</v>
      </c>
      <c r="N1064" s="171">
        <v>35.108</v>
      </c>
      <c r="O1064" s="294">
        <v>25</v>
      </c>
    </row>
    <row r="1065" spans="1:15" ht="12.75">
      <c r="A1065" s="85">
        <v>506</v>
      </c>
      <c r="B1065" s="76">
        <v>5151</v>
      </c>
      <c r="C1065" s="76">
        <v>4374</v>
      </c>
      <c r="D1065" s="450"/>
      <c r="E1065" s="450"/>
      <c r="F1065" s="73" t="s">
        <v>1064</v>
      </c>
      <c r="G1065" s="4"/>
      <c r="H1065" s="9"/>
      <c r="I1065" s="4"/>
      <c r="J1065" s="302"/>
      <c r="K1065" s="165"/>
      <c r="L1065" s="560"/>
      <c r="M1065" s="294">
        <v>32</v>
      </c>
      <c r="N1065" s="171">
        <v>32.181</v>
      </c>
      <c r="O1065" s="294">
        <v>12</v>
      </c>
    </row>
    <row r="1066" spans="1:15" ht="12.75">
      <c r="A1066" s="85">
        <v>506</v>
      </c>
      <c r="B1066" s="76">
        <v>5154</v>
      </c>
      <c r="C1066" s="76">
        <v>4374</v>
      </c>
      <c r="D1066" s="450"/>
      <c r="E1066" s="450"/>
      <c r="F1066" s="73" t="s">
        <v>1066</v>
      </c>
      <c r="G1066" s="4"/>
      <c r="H1066" s="9"/>
      <c r="I1066" s="4"/>
      <c r="J1066" s="302"/>
      <c r="K1066" s="165"/>
      <c r="L1066" s="560"/>
      <c r="M1066" s="294">
        <v>246</v>
      </c>
      <c r="N1066" s="171">
        <v>160.399</v>
      </c>
      <c r="O1066" s="294">
        <v>125</v>
      </c>
    </row>
    <row r="1067" spans="1:15" ht="12.75">
      <c r="A1067" s="85">
        <v>506</v>
      </c>
      <c r="B1067" s="76">
        <v>5162</v>
      </c>
      <c r="C1067" s="76">
        <v>4374</v>
      </c>
      <c r="D1067" s="450"/>
      <c r="E1067" s="450"/>
      <c r="F1067" s="73" t="s">
        <v>960</v>
      </c>
      <c r="G1067" s="4"/>
      <c r="H1067" s="9"/>
      <c r="I1067" s="4"/>
      <c r="J1067" s="302"/>
      <c r="K1067" s="165"/>
      <c r="L1067" s="560"/>
      <c r="M1067" s="294">
        <v>25</v>
      </c>
      <c r="N1067" s="171">
        <v>13.496</v>
      </c>
      <c r="O1067" s="294">
        <v>10</v>
      </c>
    </row>
    <row r="1068" spans="1:15" ht="12.75">
      <c r="A1068" s="85">
        <v>506</v>
      </c>
      <c r="B1068" s="76">
        <v>5167</v>
      </c>
      <c r="C1068" s="76">
        <v>4374</v>
      </c>
      <c r="D1068" s="450"/>
      <c r="E1068" s="450"/>
      <c r="F1068" s="73" t="s">
        <v>788</v>
      </c>
      <c r="G1068" s="4"/>
      <c r="H1068" s="9"/>
      <c r="I1068" s="4"/>
      <c r="J1068" s="302"/>
      <c r="K1068" s="165"/>
      <c r="L1068" s="560"/>
      <c r="M1068" s="294">
        <v>5</v>
      </c>
      <c r="N1068" s="171">
        <v>0</v>
      </c>
      <c r="O1068" s="294">
        <v>3</v>
      </c>
    </row>
    <row r="1069" spans="1:15" ht="12.75">
      <c r="A1069" s="85">
        <v>506</v>
      </c>
      <c r="B1069" s="76">
        <v>5169</v>
      </c>
      <c r="C1069" s="76">
        <v>4374</v>
      </c>
      <c r="D1069" s="450"/>
      <c r="E1069" s="450"/>
      <c r="F1069" s="73" t="s">
        <v>1057</v>
      </c>
      <c r="G1069" s="4"/>
      <c r="H1069" s="9"/>
      <c r="I1069" s="4"/>
      <c r="J1069" s="302"/>
      <c r="K1069" s="165"/>
      <c r="L1069" s="560"/>
      <c r="M1069" s="294">
        <v>45</v>
      </c>
      <c r="N1069" s="171">
        <v>34.251</v>
      </c>
      <c r="O1069" s="294">
        <v>25</v>
      </c>
    </row>
    <row r="1070" spans="1:15" ht="12.75">
      <c r="A1070" s="85">
        <v>506</v>
      </c>
      <c r="B1070" s="76">
        <v>5171</v>
      </c>
      <c r="C1070" s="76">
        <v>4374</v>
      </c>
      <c r="D1070" s="450"/>
      <c r="E1070" s="450"/>
      <c r="F1070" s="73" t="s">
        <v>1063</v>
      </c>
      <c r="G1070" s="4"/>
      <c r="H1070" s="9"/>
      <c r="I1070" s="4"/>
      <c r="J1070" s="302"/>
      <c r="K1070" s="165"/>
      <c r="L1070" s="560"/>
      <c r="M1070" s="294">
        <v>190</v>
      </c>
      <c r="N1070" s="171">
        <v>145.508</v>
      </c>
      <c r="O1070" s="294">
        <v>200</v>
      </c>
    </row>
    <row r="1071" spans="1:15" ht="12" customHeight="1">
      <c r="A1071" s="84">
        <v>506</v>
      </c>
      <c r="B1071" s="76"/>
      <c r="C1071" s="76"/>
      <c r="D1071" s="450"/>
      <c r="E1071" s="450"/>
      <c r="F1071" s="247" t="s">
        <v>713</v>
      </c>
      <c r="G1071" s="4"/>
      <c r="H1071" s="9"/>
      <c r="I1071" s="4"/>
      <c r="J1071" s="295">
        <f>SUM(J1056:J1069)</f>
        <v>1336</v>
      </c>
      <c r="K1071" s="173">
        <f>SUM(K1056:K1070)</f>
        <v>1163.217</v>
      </c>
      <c r="L1071" s="295">
        <f>SUM(L1056:L1070)</f>
        <v>752</v>
      </c>
      <c r="M1071" s="295">
        <f>SUM(M1059:M1070)</f>
        <v>1336</v>
      </c>
      <c r="N1071" s="173">
        <f>SUM(N1059:N1070)</f>
        <v>1049.892</v>
      </c>
      <c r="O1071" s="295">
        <f>SUM(O1059:O1070)</f>
        <v>752</v>
      </c>
    </row>
    <row r="1072" spans="1:15" ht="2.25" customHeight="1">
      <c r="A1072" s="84"/>
      <c r="B1072" s="76"/>
      <c r="C1072" s="76"/>
      <c r="D1072" s="450"/>
      <c r="E1072" s="450"/>
      <c r="F1072" s="247"/>
      <c r="G1072" s="4"/>
      <c r="H1072" s="9"/>
      <c r="I1072" s="4"/>
      <c r="J1072" s="295"/>
      <c r="K1072" s="173"/>
      <c r="L1072" s="295"/>
      <c r="M1072" s="294"/>
      <c r="N1072" s="171"/>
      <c r="O1072" s="294"/>
    </row>
    <row r="1073" spans="1:15" ht="12.75">
      <c r="A1073" s="26">
        <v>550</v>
      </c>
      <c r="B1073" s="30">
        <v>5194</v>
      </c>
      <c r="C1073" s="26">
        <v>4399</v>
      </c>
      <c r="D1073" s="166"/>
      <c r="E1073" s="166"/>
      <c r="F1073" s="103" t="s">
        <v>702</v>
      </c>
      <c r="G1073" s="5"/>
      <c r="H1073" s="9"/>
      <c r="I1073" s="4"/>
      <c r="J1073" s="82"/>
      <c r="K1073" s="165"/>
      <c r="L1073" s="82"/>
      <c r="M1073" s="309">
        <v>20</v>
      </c>
      <c r="N1073" s="171">
        <v>9.696</v>
      </c>
      <c r="O1073" s="294">
        <v>20</v>
      </c>
    </row>
    <row r="1074" spans="1:15" ht="12.75">
      <c r="A1074" s="87">
        <v>550</v>
      </c>
      <c r="B1074" s="30"/>
      <c r="C1074" s="30"/>
      <c r="D1074" s="166"/>
      <c r="E1074" s="166"/>
      <c r="F1074" s="65" t="s">
        <v>750</v>
      </c>
      <c r="H1074" s="10"/>
      <c r="I1074" s="4"/>
      <c r="J1074" s="82"/>
      <c r="K1074" s="165"/>
      <c r="L1074" s="82"/>
      <c r="M1074" s="295">
        <f>SUM(M1073:M1073)</f>
        <v>20</v>
      </c>
      <c r="N1074" s="173">
        <f>SUM(N1073)</f>
        <v>9.696</v>
      </c>
      <c r="O1074" s="295">
        <f>SUM(O1073)</f>
        <v>20</v>
      </c>
    </row>
    <row r="1075" spans="1:15" ht="3.75" customHeight="1" thickBot="1">
      <c r="A1075" s="6"/>
      <c r="B1075" s="5"/>
      <c r="C1075" s="5"/>
      <c r="D1075" s="326"/>
      <c r="E1075" s="326"/>
      <c r="F1075" s="17"/>
      <c r="G1075" s="4"/>
      <c r="H1075" s="9"/>
      <c r="I1075" s="4"/>
      <c r="J1075" s="82"/>
      <c r="K1075" s="165"/>
      <c r="L1075" s="82"/>
      <c r="M1075" s="306"/>
      <c r="N1075" s="190"/>
      <c r="O1075" s="306"/>
    </row>
    <row r="1076" spans="1:15" ht="13.5" customHeight="1" thickBot="1">
      <c r="A1076" s="6"/>
      <c r="B1076" s="5"/>
      <c r="C1076" s="5"/>
      <c r="D1076" s="326"/>
      <c r="E1076" s="326"/>
      <c r="F1076" s="39" t="s">
        <v>388</v>
      </c>
      <c r="H1076" s="10"/>
      <c r="I1076" s="4"/>
      <c r="J1076" s="82"/>
      <c r="K1076" s="165"/>
      <c r="L1076" s="82"/>
      <c r="M1076" s="306"/>
      <c r="N1076" s="190"/>
      <c r="O1076" s="306"/>
    </row>
    <row r="1077" spans="1:15" ht="12.75">
      <c r="A1077" s="87">
        <v>551</v>
      </c>
      <c r="B1077" s="30">
        <v>5221</v>
      </c>
      <c r="C1077" s="30">
        <v>3412</v>
      </c>
      <c r="D1077" s="166"/>
      <c r="E1077" s="166"/>
      <c r="F1077" s="71" t="s">
        <v>887</v>
      </c>
      <c r="H1077" s="10"/>
      <c r="I1077" s="25"/>
      <c r="J1077" s="381"/>
      <c r="K1077" s="165"/>
      <c r="L1077" s="409"/>
      <c r="M1077" s="295">
        <v>13187</v>
      </c>
      <c r="N1077" s="175">
        <v>12200</v>
      </c>
      <c r="O1077" s="295">
        <v>13187</v>
      </c>
    </row>
    <row r="1078" spans="1:15" ht="2.25" customHeight="1">
      <c r="A1078" s="87"/>
      <c r="B1078" s="30"/>
      <c r="C1078" s="30"/>
      <c r="D1078" s="166"/>
      <c r="E1078" s="166"/>
      <c r="F1078" s="70"/>
      <c r="H1078" s="10"/>
      <c r="I1078" s="52"/>
      <c r="J1078" s="82"/>
      <c r="K1078" s="165"/>
      <c r="L1078" s="338"/>
      <c r="M1078" s="295"/>
      <c r="N1078" s="175">
        <v>0</v>
      </c>
      <c r="O1078" s="295"/>
    </row>
    <row r="1079" spans="1:15" ht="12.75">
      <c r="A1079" s="85">
        <v>560</v>
      </c>
      <c r="B1079" s="76">
        <v>5222</v>
      </c>
      <c r="C1079" s="76">
        <v>3419</v>
      </c>
      <c r="D1079" s="450"/>
      <c r="E1079" s="450"/>
      <c r="F1079" s="206" t="s">
        <v>195</v>
      </c>
      <c r="H1079" s="10"/>
      <c r="I1079" s="25"/>
      <c r="J1079" s="381"/>
      <c r="K1079" s="165"/>
      <c r="L1079" s="409"/>
      <c r="M1079" s="294">
        <v>4354</v>
      </c>
      <c r="N1079" s="174">
        <v>3236.213</v>
      </c>
      <c r="O1079" s="294">
        <v>0</v>
      </c>
    </row>
    <row r="1080" spans="1:15" ht="12.75">
      <c r="A1080" s="85">
        <v>560</v>
      </c>
      <c r="B1080" s="76">
        <v>5901</v>
      </c>
      <c r="C1080" s="76">
        <v>3419</v>
      </c>
      <c r="D1080" s="450"/>
      <c r="E1080" s="450"/>
      <c r="F1080" s="206" t="s">
        <v>456</v>
      </c>
      <c r="H1080" s="10"/>
      <c r="I1080" s="52"/>
      <c r="J1080" s="381"/>
      <c r="K1080" s="165"/>
      <c r="L1080" s="409"/>
      <c r="M1080" s="294">
        <v>0</v>
      </c>
      <c r="N1080" s="174">
        <v>0</v>
      </c>
      <c r="O1080" s="294">
        <v>4000</v>
      </c>
    </row>
    <row r="1081" spans="1:15" ht="12.75" customHeight="1">
      <c r="A1081" s="87">
        <v>560</v>
      </c>
      <c r="B1081" s="30"/>
      <c r="C1081" s="30"/>
      <c r="D1081" s="166"/>
      <c r="E1081" s="166"/>
      <c r="F1081" s="147" t="s">
        <v>1163</v>
      </c>
      <c r="H1081" s="10"/>
      <c r="I1081" s="52"/>
      <c r="J1081" s="209"/>
      <c r="K1081" s="190"/>
      <c r="L1081" s="600"/>
      <c r="M1081" s="295">
        <f>SUM(M1079:M1079)</f>
        <v>4354</v>
      </c>
      <c r="N1081" s="175">
        <f>SUM(N1079:N1079)</f>
        <v>3236.213</v>
      </c>
      <c r="O1081" s="295">
        <f>SUM(O1079:O1080)</f>
        <v>4000</v>
      </c>
    </row>
    <row r="1082" spans="1:15" ht="2.25" customHeight="1">
      <c r="A1082" s="87"/>
      <c r="B1082" s="30"/>
      <c r="C1082" s="30"/>
      <c r="D1082" s="166"/>
      <c r="E1082" s="166"/>
      <c r="F1082" s="149"/>
      <c r="H1082" s="10"/>
      <c r="I1082" s="52"/>
      <c r="J1082" s="381"/>
      <c r="K1082" s="165"/>
      <c r="L1082" s="82"/>
      <c r="M1082" s="586"/>
      <c r="N1082" s="175"/>
      <c r="O1082" s="295"/>
    </row>
    <row r="1083" spans="1:15" ht="12" customHeight="1">
      <c r="A1083" s="26">
        <v>556</v>
      </c>
      <c r="B1083" s="30">
        <v>5169</v>
      </c>
      <c r="C1083" s="30">
        <v>3419</v>
      </c>
      <c r="D1083" s="166"/>
      <c r="E1083" s="166"/>
      <c r="F1083" s="149" t="s">
        <v>819</v>
      </c>
      <c r="H1083" s="10"/>
      <c r="I1083" s="52"/>
      <c r="J1083" s="381"/>
      <c r="K1083" s="165"/>
      <c r="L1083" s="82"/>
      <c r="M1083" s="294">
        <v>130</v>
      </c>
      <c r="N1083" s="174">
        <v>129.5</v>
      </c>
      <c r="O1083" s="294">
        <v>70</v>
      </c>
    </row>
    <row r="1084" spans="1:15" ht="12" customHeight="1">
      <c r="A1084" s="26">
        <v>556</v>
      </c>
      <c r="B1084" s="30">
        <v>5137</v>
      </c>
      <c r="C1084" s="30">
        <v>3419</v>
      </c>
      <c r="D1084" s="166"/>
      <c r="E1084" s="166"/>
      <c r="F1084" s="149" t="s">
        <v>37</v>
      </c>
      <c r="H1084" s="10"/>
      <c r="I1084" s="52"/>
      <c r="J1084" s="381"/>
      <c r="K1084" s="165"/>
      <c r="L1084" s="82"/>
      <c r="M1084" s="294">
        <v>52</v>
      </c>
      <c r="N1084" s="174">
        <v>51.954</v>
      </c>
      <c r="O1084" s="294">
        <v>0</v>
      </c>
    </row>
    <row r="1085" spans="1:15" ht="12" customHeight="1">
      <c r="A1085" s="26">
        <v>556</v>
      </c>
      <c r="B1085" s="30">
        <v>5139</v>
      </c>
      <c r="C1085" s="30">
        <v>3419</v>
      </c>
      <c r="D1085" s="166"/>
      <c r="E1085" s="166"/>
      <c r="F1085" s="149" t="s">
        <v>38</v>
      </c>
      <c r="H1085" s="10"/>
      <c r="I1085" s="52"/>
      <c r="J1085" s="381"/>
      <c r="K1085" s="165"/>
      <c r="L1085" s="82"/>
      <c r="M1085" s="294">
        <v>18</v>
      </c>
      <c r="N1085" s="174">
        <v>11.149</v>
      </c>
      <c r="O1085" s="294">
        <v>0</v>
      </c>
    </row>
    <row r="1086" spans="1:15" ht="12" customHeight="1">
      <c r="A1086" s="87">
        <v>556</v>
      </c>
      <c r="B1086" s="30"/>
      <c r="C1086" s="30"/>
      <c r="D1086" s="166"/>
      <c r="E1086" s="166"/>
      <c r="F1086" s="147" t="s">
        <v>39</v>
      </c>
      <c r="H1086" s="10"/>
      <c r="I1086" s="52"/>
      <c r="J1086" s="381"/>
      <c r="K1086" s="165"/>
      <c r="L1086" s="82"/>
      <c r="M1086" s="295">
        <f>SUM(M1083:M1085)</f>
        <v>200</v>
      </c>
      <c r="N1086" s="175">
        <f>SUM(N1083:N1085)</f>
        <v>192.603</v>
      </c>
      <c r="O1086" s="295">
        <f>SUM(O1083:O1085)</f>
        <v>70</v>
      </c>
    </row>
    <row r="1087" spans="1:15" ht="2.25" customHeight="1">
      <c r="A1087" s="87"/>
      <c r="B1087" s="30"/>
      <c r="C1087" s="30"/>
      <c r="D1087" s="166"/>
      <c r="E1087" s="166"/>
      <c r="F1087" s="149"/>
      <c r="H1087" s="10"/>
      <c r="I1087" s="52"/>
      <c r="J1087" s="381"/>
      <c r="K1087" s="165"/>
      <c r="L1087" s="82"/>
      <c r="M1087" s="295"/>
      <c r="N1087" s="175"/>
      <c r="O1087" s="295"/>
    </row>
    <row r="1088" spans="1:15" ht="12.75">
      <c r="A1088" s="87">
        <v>561</v>
      </c>
      <c r="B1088" s="30">
        <v>5222</v>
      </c>
      <c r="C1088" s="30">
        <v>3419</v>
      </c>
      <c r="D1088" s="166"/>
      <c r="E1088" s="166"/>
      <c r="F1088" s="168" t="s">
        <v>688</v>
      </c>
      <c r="H1088" s="10"/>
      <c r="I1088" s="52"/>
      <c r="J1088" s="381"/>
      <c r="K1088" s="165"/>
      <c r="L1088" s="82"/>
      <c r="M1088" s="295">
        <v>300</v>
      </c>
      <c r="N1088" s="175">
        <v>300</v>
      </c>
      <c r="O1088" s="295">
        <v>300</v>
      </c>
    </row>
    <row r="1089" spans="1:15" ht="13.5" thickBot="1">
      <c r="A1089" s="87">
        <v>586</v>
      </c>
      <c r="B1089" s="30">
        <v>5222</v>
      </c>
      <c r="C1089" s="30">
        <v>3419</v>
      </c>
      <c r="D1089" s="166"/>
      <c r="E1089" s="166"/>
      <c r="F1089" s="268" t="s">
        <v>416</v>
      </c>
      <c r="H1089" s="10"/>
      <c r="I1089" s="52"/>
      <c r="J1089" s="82"/>
      <c r="K1089" s="165"/>
      <c r="L1089" s="82"/>
      <c r="M1089" s="296">
        <v>449</v>
      </c>
      <c r="N1089" s="173">
        <v>439.14</v>
      </c>
      <c r="O1089" s="295">
        <v>449</v>
      </c>
    </row>
    <row r="1090" spans="1:15" ht="13.5" thickBot="1">
      <c r="A1090" s="5"/>
      <c r="B1090" s="5"/>
      <c r="C1090" s="5"/>
      <c r="D1090" s="326"/>
      <c r="E1090" s="326"/>
      <c r="F1090" s="39" t="s">
        <v>386</v>
      </c>
      <c r="G1090" s="37"/>
      <c r="H1090" s="291"/>
      <c r="I1090" s="69"/>
      <c r="J1090" s="201"/>
      <c r="K1090" s="195"/>
      <c r="L1090" s="562"/>
      <c r="M1090" s="297">
        <f>SUM(M1089+M1088+M1081+M1077+M1086)</f>
        <v>18490</v>
      </c>
      <c r="N1090" s="489">
        <f>SUM(N1089+N1088+N1081+N1077+N1086)</f>
        <v>16367.955999999998</v>
      </c>
      <c r="O1090" s="654">
        <f>SUM(O1089+O1088+O1086+O1081+O1077)</f>
        <v>18006</v>
      </c>
    </row>
    <row r="1091" spans="1:15" ht="3" customHeight="1">
      <c r="A1091" s="6"/>
      <c r="B1091" s="5"/>
      <c r="C1091" s="5"/>
      <c r="D1091" s="326"/>
      <c r="E1091" s="326"/>
      <c r="F1091" s="17"/>
      <c r="G1091" s="4"/>
      <c r="H1091" s="9"/>
      <c r="I1091" s="4"/>
      <c r="J1091" s="306"/>
      <c r="K1091" s="190"/>
      <c r="L1091" s="306"/>
      <c r="M1091" s="302"/>
      <c r="N1091" s="163"/>
      <c r="O1091" s="302"/>
    </row>
    <row r="1092" spans="1:15" ht="12.75">
      <c r="A1092" s="87">
        <v>557</v>
      </c>
      <c r="B1092" s="30">
        <v>2321</v>
      </c>
      <c r="C1092" s="26">
        <v>4357</v>
      </c>
      <c r="D1092" s="166"/>
      <c r="E1092" s="166"/>
      <c r="F1092" s="70" t="s">
        <v>832</v>
      </c>
      <c r="G1092" s="11"/>
      <c r="H1092" s="12"/>
      <c r="I1092" s="11"/>
      <c r="J1092" s="295">
        <v>150</v>
      </c>
      <c r="K1092" s="173">
        <v>173</v>
      </c>
      <c r="L1092" s="295">
        <v>0</v>
      </c>
      <c r="M1092" s="82"/>
      <c r="N1092" s="165"/>
      <c r="O1092" s="310"/>
    </row>
    <row r="1093" spans="1:15" ht="1.5" customHeight="1">
      <c r="A1093" s="84"/>
      <c r="B1093" s="76"/>
      <c r="C1093" s="85"/>
      <c r="D1093" s="450"/>
      <c r="E1093" s="450"/>
      <c r="F1093" s="147"/>
      <c r="G1093" s="11"/>
      <c r="H1093" s="12"/>
      <c r="I1093" s="11"/>
      <c r="J1093" s="295"/>
      <c r="K1093" s="173">
        <v>95</v>
      </c>
      <c r="L1093" s="295"/>
      <c r="N1093" s="192"/>
      <c r="O1093" s="307"/>
    </row>
    <row r="1094" spans="1:15" ht="12.75">
      <c r="A1094" s="85">
        <v>581</v>
      </c>
      <c r="B1094" s="76">
        <v>2132</v>
      </c>
      <c r="C1094" s="85">
        <v>4357</v>
      </c>
      <c r="D1094" s="450"/>
      <c r="E1094" s="450"/>
      <c r="F1094" s="73" t="s">
        <v>906</v>
      </c>
      <c r="G1094" s="134"/>
      <c r="H1094" s="48"/>
      <c r="I1094" s="1"/>
      <c r="J1094" s="400">
        <v>746</v>
      </c>
      <c r="K1094" s="350">
        <v>540.068</v>
      </c>
      <c r="L1094" s="400">
        <v>726</v>
      </c>
      <c r="M1094" s="180"/>
      <c r="N1094" s="165"/>
      <c r="O1094" s="302"/>
    </row>
    <row r="1095" spans="1:15" ht="12.75">
      <c r="A1095" s="26">
        <v>581</v>
      </c>
      <c r="B1095" s="30">
        <v>5221</v>
      </c>
      <c r="C1095" s="26">
        <v>4357</v>
      </c>
      <c r="D1095" s="166"/>
      <c r="E1095" s="166"/>
      <c r="F1095" s="67" t="s">
        <v>907</v>
      </c>
      <c r="G1095" s="30"/>
      <c r="H1095" s="9"/>
      <c r="I1095" s="52"/>
      <c r="J1095" s="411"/>
      <c r="L1095" s="409"/>
      <c r="M1095" s="294">
        <v>4767</v>
      </c>
      <c r="N1095" s="174">
        <v>3883</v>
      </c>
      <c r="O1095" s="294">
        <v>3456</v>
      </c>
    </row>
    <row r="1096" spans="1:15" ht="12.75">
      <c r="A1096" s="26">
        <v>581</v>
      </c>
      <c r="B1096" s="30">
        <v>5221</v>
      </c>
      <c r="C1096" s="27">
        <v>4357</v>
      </c>
      <c r="D1096" s="454"/>
      <c r="E1096" s="166"/>
      <c r="F1096" s="67" t="s">
        <v>199</v>
      </c>
      <c r="G1096" s="351"/>
      <c r="H1096" s="9"/>
      <c r="I1096" s="50"/>
      <c r="J1096" s="411"/>
      <c r="L1096" s="409"/>
      <c r="M1096" s="294">
        <v>150</v>
      </c>
      <c r="N1096" s="174">
        <v>150</v>
      </c>
      <c r="O1096" s="294">
        <v>0</v>
      </c>
    </row>
    <row r="1097" spans="1:15" ht="12.75">
      <c r="A1097" s="87">
        <v>581</v>
      </c>
      <c r="B1097" s="30"/>
      <c r="C1097" s="27"/>
      <c r="D1097" s="454"/>
      <c r="E1097" s="166"/>
      <c r="F1097" s="65" t="s">
        <v>343</v>
      </c>
      <c r="G1097" s="351"/>
      <c r="H1097" s="9"/>
      <c r="I1097" s="50"/>
      <c r="J1097" s="172">
        <f>SUM(J1094:J1096)</f>
        <v>746</v>
      </c>
      <c r="K1097" s="173">
        <f>SUM(K1094:K1096)</f>
        <v>540.068</v>
      </c>
      <c r="L1097" s="295">
        <f>SUM(L1094:L1096)</f>
        <v>726</v>
      </c>
      <c r="M1097" s="295">
        <f>SUM(M1095:M1096)</f>
        <v>4917</v>
      </c>
      <c r="N1097" s="175">
        <f>SUM(N1095:N1096)</f>
        <v>4033</v>
      </c>
      <c r="O1097" s="295">
        <f>SUM(O1095:O1096)</f>
        <v>3456</v>
      </c>
    </row>
    <row r="1098" spans="1:15" ht="2.25" customHeight="1">
      <c r="A1098" s="87"/>
      <c r="B1098" s="30"/>
      <c r="C1098" s="27"/>
      <c r="D1098" s="454"/>
      <c r="E1098" s="166"/>
      <c r="F1098" s="65"/>
      <c r="G1098" s="351"/>
      <c r="H1098" s="9"/>
      <c r="I1098" s="50"/>
      <c r="J1098" s="170"/>
      <c r="K1098" s="171"/>
      <c r="L1098" s="563"/>
      <c r="M1098" s="295"/>
      <c r="N1098" s="175"/>
      <c r="O1098" s="294"/>
    </row>
    <row r="1099" spans="1:15" ht="13.5" thickBot="1">
      <c r="A1099" s="87">
        <v>582</v>
      </c>
      <c r="B1099" s="30">
        <v>5221</v>
      </c>
      <c r="C1099" s="26">
        <v>4329</v>
      </c>
      <c r="D1099" s="166"/>
      <c r="E1099" s="166"/>
      <c r="F1099" s="88" t="s">
        <v>997</v>
      </c>
      <c r="G1099" s="134"/>
      <c r="I1099" s="50"/>
      <c r="J1099" s="82"/>
      <c r="K1099" s="165"/>
      <c r="L1099" s="409"/>
      <c r="M1099" s="296">
        <v>1670</v>
      </c>
      <c r="N1099" s="203">
        <v>1545</v>
      </c>
      <c r="O1099" s="295">
        <v>1500</v>
      </c>
    </row>
    <row r="1100" spans="1:15" ht="13.5" thickBot="1">
      <c r="A1100" s="6"/>
      <c r="B1100" s="5"/>
      <c r="C1100" s="33"/>
      <c r="D1100" s="326"/>
      <c r="E1100" s="326"/>
      <c r="F1100" s="138" t="s">
        <v>387</v>
      </c>
      <c r="G1100" s="216"/>
      <c r="H1100" s="216"/>
      <c r="I1100" s="416"/>
      <c r="J1100" s="201">
        <f>SUM(J1097+J1092)</f>
        <v>896</v>
      </c>
      <c r="K1100" s="195">
        <f>SUM(K1097+K1092)</f>
        <v>713.068</v>
      </c>
      <c r="L1100" s="562">
        <f>SUM(L1097+L1092)</f>
        <v>726</v>
      </c>
      <c r="M1100" s="297">
        <f>SUM(M1099+M1097)</f>
        <v>6587</v>
      </c>
      <c r="N1100" s="515">
        <f>SUM(N1099+N1097)</f>
        <v>5578</v>
      </c>
      <c r="O1100" s="297">
        <f>SUM(O1099+O1097)</f>
        <v>4956</v>
      </c>
    </row>
    <row r="1101" spans="1:15" ht="3" customHeight="1">
      <c r="A1101" s="6"/>
      <c r="B1101" s="5"/>
      <c r="C1101" s="33"/>
      <c r="D1101" s="326"/>
      <c r="E1101" s="326"/>
      <c r="F1101" s="17"/>
      <c r="G1101" s="2"/>
      <c r="H1101" s="2"/>
      <c r="I1101" s="2"/>
      <c r="J1101" s="200"/>
      <c r="K1101" s="192"/>
      <c r="L1101" s="307"/>
      <c r="M1101" s="307"/>
      <c r="N1101" s="192"/>
      <c r="O1101" s="561"/>
    </row>
    <row r="1102" spans="1:15" ht="14.25" customHeight="1" thickBot="1">
      <c r="A1102" s="87">
        <v>503</v>
      </c>
      <c r="B1102" s="30">
        <v>5222</v>
      </c>
      <c r="C1102" s="26">
        <v>4329</v>
      </c>
      <c r="D1102" s="166"/>
      <c r="E1102" s="166"/>
      <c r="F1102" s="103" t="s">
        <v>1164</v>
      </c>
      <c r="G1102" s="2"/>
      <c r="H1102" s="2"/>
      <c r="I1102" s="2"/>
      <c r="J1102" s="200"/>
      <c r="K1102" s="192"/>
      <c r="L1102" s="307"/>
      <c r="M1102" s="308">
        <v>400</v>
      </c>
      <c r="N1102" s="203">
        <v>400</v>
      </c>
      <c r="O1102" s="308">
        <v>250</v>
      </c>
    </row>
    <row r="1103" spans="1:15" ht="14.25" customHeight="1" thickBot="1">
      <c r="A1103" s="87"/>
      <c r="B1103" s="125"/>
      <c r="C1103" s="100"/>
      <c r="D1103" s="459"/>
      <c r="E1103" s="459"/>
      <c r="F1103" s="403" t="s">
        <v>1165</v>
      </c>
      <c r="G1103" s="234"/>
      <c r="H1103" s="234"/>
      <c r="I1103" s="234"/>
      <c r="J1103" s="201"/>
      <c r="K1103" s="195"/>
      <c r="L1103" s="562"/>
      <c r="M1103" s="297">
        <f>SUM(M1102:M1102)</f>
        <v>400</v>
      </c>
      <c r="N1103" s="284">
        <f>SUM(N1102)</f>
        <v>400</v>
      </c>
      <c r="O1103" s="297">
        <f>SUM(O1102)</f>
        <v>250</v>
      </c>
    </row>
    <row r="1104" spans="1:15" ht="3" customHeight="1">
      <c r="A1104" s="87"/>
      <c r="B1104" s="125"/>
      <c r="C1104" s="100"/>
      <c r="D1104" s="459"/>
      <c r="E1104" s="459"/>
      <c r="F1104" s="405"/>
      <c r="G1104" s="2"/>
      <c r="H1104" s="2"/>
      <c r="I1104" s="2"/>
      <c r="J1104" s="406"/>
      <c r="K1104" s="402"/>
      <c r="L1104" s="564"/>
      <c r="M1104" s="307"/>
      <c r="N1104" s="192"/>
      <c r="O1104" s="307"/>
    </row>
    <row r="1105" spans="1:15" ht="12.75">
      <c r="A1105" s="87">
        <v>539</v>
      </c>
      <c r="B1105" s="125">
        <v>2324</v>
      </c>
      <c r="C1105" s="100">
        <v>4329</v>
      </c>
      <c r="D1105" s="167"/>
      <c r="E1105" s="167"/>
      <c r="F1105" s="65" t="s">
        <v>333</v>
      </c>
      <c r="G1105" s="78"/>
      <c r="H1105" s="78"/>
      <c r="I1105" s="78"/>
      <c r="J1105" s="181">
        <v>0</v>
      </c>
      <c r="K1105" s="175">
        <v>0.5</v>
      </c>
      <c r="L1105" s="304">
        <v>0</v>
      </c>
      <c r="M1105" s="307"/>
      <c r="N1105" s="192"/>
      <c r="O1105" s="307"/>
    </row>
    <row r="1106" spans="1:15" ht="14.25" customHeight="1">
      <c r="A1106" s="280">
        <v>589</v>
      </c>
      <c r="B1106" s="129">
        <v>5169</v>
      </c>
      <c r="C1106" s="286">
        <v>3599</v>
      </c>
      <c r="D1106" s="453"/>
      <c r="E1106" s="453"/>
      <c r="F1106" s="247" t="s">
        <v>435</v>
      </c>
      <c r="G1106" s="2"/>
      <c r="H1106" s="2"/>
      <c r="I1106" s="2"/>
      <c r="J1106" s="200"/>
      <c r="K1106" s="192"/>
      <c r="L1106" s="307"/>
      <c r="M1106" s="304">
        <v>5</v>
      </c>
      <c r="N1106" s="175">
        <v>0.374</v>
      </c>
      <c r="O1106" s="304">
        <v>5</v>
      </c>
    </row>
    <row r="1107" spans="1:15" ht="13.5" customHeight="1">
      <c r="A1107" s="87">
        <v>602</v>
      </c>
      <c r="B1107" s="30">
        <v>4111</v>
      </c>
      <c r="C1107" s="30"/>
      <c r="D1107" s="166"/>
      <c r="E1107" s="166">
        <v>98216</v>
      </c>
      <c r="F1107" s="101" t="s">
        <v>335</v>
      </c>
      <c r="G1107" s="18"/>
      <c r="H1107" s="13"/>
      <c r="I1107" s="18"/>
      <c r="J1107" s="298">
        <v>3146</v>
      </c>
      <c r="K1107" s="173">
        <v>3146.488</v>
      </c>
      <c r="L1107" s="298">
        <v>3146</v>
      </c>
      <c r="M1107" s="307"/>
      <c r="N1107" s="192"/>
      <c r="O1107" s="307"/>
    </row>
    <row r="1108" spans="1:15" ht="3" customHeight="1" thickBot="1">
      <c r="A1108" s="6"/>
      <c r="B1108" s="5"/>
      <c r="C1108" s="33"/>
      <c r="D1108" s="326"/>
      <c r="E1108" s="325"/>
      <c r="F1108" s="17"/>
      <c r="G1108" s="2"/>
      <c r="H1108" s="2"/>
      <c r="I1108" s="2"/>
      <c r="J1108" s="200"/>
      <c r="K1108" s="192" t="s">
        <v>439</v>
      </c>
      <c r="L1108" s="307"/>
      <c r="M1108" s="307"/>
      <c r="N1108" s="192"/>
      <c r="O1108" s="307"/>
    </row>
    <row r="1109" spans="1:15" ht="13.5" thickBot="1">
      <c r="A1109" s="36"/>
      <c r="B1109" s="36"/>
      <c r="C1109" s="36"/>
      <c r="D1109" s="322"/>
      <c r="E1109" s="322"/>
      <c r="F1109" s="348" t="s">
        <v>373</v>
      </c>
      <c r="G1109" s="358"/>
      <c r="H1109" s="94"/>
      <c r="I1109" s="142"/>
      <c r="J1109" s="183">
        <f>SUM(J980+J960+J1052+J1053+J1054+J1090+J1100+J1107+J1105+J1050+J1071)</f>
        <v>13034</v>
      </c>
      <c r="K1109" s="508">
        <f>SUM(K980+K960+K1052+K1053+K1054+K1090+K1100+K1107+K1105+K1050+K1071)</f>
        <v>11900.2219</v>
      </c>
      <c r="L1109" s="499">
        <f>SUM(L1107+L1105+L1100+L1071+L1054+L1053+L1052+L1050+L1019+L1002+L980+L960)</f>
        <v>11882</v>
      </c>
      <c r="M1109" s="502">
        <f>SUM(M1032+M984+M980+M960+M1074+M1090+M1100+M1106+M1024+M1103+M1050+M1071)</f>
        <v>55157</v>
      </c>
      <c r="N1109" s="184">
        <f>SUM(N1032+N984+N980+N960+N1074+N1090+N1100+N1106+N1024+N1103+N1050+N1071)</f>
        <v>47445.861</v>
      </c>
      <c r="O1109" s="499">
        <f>SUM(O1106+O1103+O1100+O1090+O1074+O1071+O1050+O1032+O1024+O1019+O1002+O984+O980+O960)</f>
        <v>51856</v>
      </c>
    </row>
    <row r="1110" spans="1:15" ht="3.75" customHeight="1" thickBot="1">
      <c r="A1110" s="36"/>
      <c r="B1110" s="36"/>
      <c r="C1110" s="36"/>
      <c r="D1110" s="322"/>
      <c r="E1110" s="322"/>
      <c r="F1110" s="17"/>
      <c r="G1110" s="2"/>
      <c r="H1110" s="15"/>
      <c r="I1110" s="2"/>
      <c r="J1110" s="200"/>
      <c r="K1110" s="192"/>
      <c r="L1110" s="307"/>
      <c r="M1110" s="200"/>
      <c r="N1110" s="192"/>
      <c r="O1110" s="307"/>
    </row>
    <row r="1111" spans="1:15" ht="13.5" thickBot="1">
      <c r="A1111" s="7">
        <v>18</v>
      </c>
      <c r="B1111" s="60"/>
      <c r="C1111" s="60"/>
      <c r="D1111" s="458"/>
      <c r="E1111" s="458"/>
      <c r="F1111" s="16" t="s">
        <v>93</v>
      </c>
      <c r="G1111" s="2"/>
      <c r="H1111" s="15"/>
      <c r="I1111" s="2"/>
      <c r="J1111" s="200"/>
      <c r="K1111" s="192"/>
      <c r="L1111" s="307"/>
      <c r="M1111" s="200"/>
      <c r="N1111" s="192"/>
      <c r="O1111" s="307"/>
    </row>
    <row r="1112" spans="1:15" ht="12.75">
      <c r="A1112" s="286">
        <v>901</v>
      </c>
      <c r="B1112" s="286">
        <v>4116</v>
      </c>
      <c r="C1112" s="286"/>
      <c r="D1112" s="453" t="s">
        <v>94</v>
      </c>
      <c r="E1112" s="453">
        <v>34003</v>
      </c>
      <c r="F1112" s="550" t="s">
        <v>219</v>
      </c>
      <c r="G1112" s="254"/>
      <c r="H1112" s="609"/>
      <c r="I1112" s="254"/>
      <c r="J1112" s="349">
        <v>181</v>
      </c>
      <c r="K1112" s="174">
        <v>282.415</v>
      </c>
      <c r="L1112" s="303">
        <v>0</v>
      </c>
      <c r="M1112" s="200"/>
      <c r="N1112" s="192"/>
      <c r="O1112" s="307"/>
    </row>
    <row r="1113" spans="1:15" ht="12.75">
      <c r="A1113" s="610">
        <v>901</v>
      </c>
      <c r="B1113" s="610">
        <v>4116</v>
      </c>
      <c r="C1113" s="610"/>
      <c r="D1113" s="167" t="s">
        <v>95</v>
      </c>
      <c r="E1113" s="167">
        <v>34004</v>
      </c>
      <c r="F1113" s="254" t="s">
        <v>220</v>
      </c>
      <c r="G1113" s="254"/>
      <c r="H1113" s="609"/>
      <c r="I1113" s="254"/>
      <c r="J1113" s="349">
        <v>1022</v>
      </c>
      <c r="K1113" s="174">
        <v>1600.346</v>
      </c>
      <c r="L1113" s="303">
        <v>0</v>
      </c>
      <c r="M1113" s="200"/>
      <c r="N1113" s="192"/>
      <c r="O1113" s="307"/>
    </row>
    <row r="1114" spans="1:15" ht="12.75">
      <c r="A1114" s="286">
        <v>901</v>
      </c>
      <c r="B1114" s="286">
        <v>5011</v>
      </c>
      <c r="C1114" s="286">
        <v>3322</v>
      </c>
      <c r="D1114" s="347"/>
      <c r="E1114" s="347"/>
      <c r="F1114" s="73" t="s">
        <v>303</v>
      </c>
      <c r="G1114" s="2"/>
      <c r="H1114" s="15"/>
      <c r="I1114" s="2"/>
      <c r="J1114" s="200"/>
      <c r="K1114" s="192"/>
      <c r="L1114" s="307"/>
      <c r="M1114" s="349">
        <v>0</v>
      </c>
      <c r="N1114" s="174">
        <v>14.319</v>
      </c>
      <c r="O1114" s="303">
        <v>0</v>
      </c>
    </row>
    <row r="1115" spans="1:15" ht="12.75">
      <c r="A1115" s="286">
        <v>901</v>
      </c>
      <c r="B1115" s="286">
        <v>5011</v>
      </c>
      <c r="C1115" s="286">
        <v>3322</v>
      </c>
      <c r="D1115" s="453" t="s">
        <v>94</v>
      </c>
      <c r="E1115" s="453">
        <v>34003</v>
      </c>
      <c r="F1115" s="73" t="s">
        <v>977</v>
      </c>
      <c r="G1115" s="2"/>
      <c r="H1115" s="15"/>
      <c r="I1115" s="2"/>
      <c r="J1115" s="200"/>
      <c r="K1115" s="192"/>
      <c r="L1115" s="307"/>
      <c r="M1115" s="601">
        <v>42</v>
      </c>
      <c r="N1115" s="350">
        <v>71.304</v>
      </c>
      <c r="O1115" s="400">
        <v>0</v>
      </c>
    </row>
    <row r="1116" spans="1:15" ht="12.75">
      <c r="A1116" s="100">
        <v>901</v>
      </c>
      <c r="B1116" s="100">
        <v>5011</v>
      </c>
      <c r="C1116" s="100">
        <v>3322</v>
      </c>
      <c r="D1116" s="167" t="s">
        <v>95</v>
      </c>
      <c r="E1116" s="167">
        <v>34004</v>
      </c>
      <c r="F1116" s="67" t="s">
        <v>978</v>
      </c>
      <c r="G1116" s="2"/>
      <c r="H1116" s="15"/>
      <c r="I1116" s="2"/>
      <c r="J1116" s="200"/>
      <c r="K1116" s="192"/>
      <c r="L1116" s="307"/>
      <c r="M1116" s="349">
        <v>241</v>
      </c>
      <c r="N1116" s="174">
        <v>404.061</v>
      </c>
      <c r="O1116" s="303">
        <v>0</v>
      </c>
    </row>
    <row r="1117" spans="1:15" ht="12.75">
      <c r="A1117" s="100">
        <v>901</v>
      </c>
      <c r="B1117" s="100">
        <v>5021</v>
      </c>
      <c r="C1117" s="100">
        <v>3322</v>
      </c>
      <c r="D1117" s="167"/>
      <c r="E1117" s="167"/>
      <c r="F1117" s="67" t="s">
        <v>257</v>
      </c>
      <c r="G1117" s="2"/>
      <c r="H1117" s="15"/>
      <c r="I1117" s="2"/>
      <c r="J1117" s="200"/>
      <c r="K1117" s="192"/>
      <c r="L1117" s="307"/>
      <c r="M1117" s="349">
        <v>0</v>
      </c>
      <c r="N1117" s="174">
        <v>0</v>
      </c>
      <c r="O1117" s="303">
        <v>315</v>
      </c>
    </row>
    <row r="1118" spans="1:15" ht="12.75">
      <c r="A1118" s="100">
        <v>901</v>
      </c>
      <c r="B1118" s="100">
        <v>5021</v>
      </c>
      <c r="C1118" s="100">
        <v>3322</v>
      </c>
      <c r="D1118" s="167" t="s">
        <v>94</v>
      </c>
      <c r="E1118" s="167">
        <v>34003</v>
      </c>
      <c r="F1118" s="67" t="s">
        <v>305</v>
      </c>
      <c r="G1118" s="2"/>
      <c r="H1118" s="15"/>
      <c r="I1118" s="2"/>
      <c r="J1118" s="200"/>
      <c r="K1118" s="192"/>
      <c r="L1118" s="307"/>
      <c r="M1118" s="349">
        <v>30</v>
      </c>
      <c r="N1118" s="174">
        <v>61.846</v>
      </c>
      <c r="O1118" s="303">
        <v>0</v>
      </c>
    </row>
    <row r="1119" spans="1:15" ht="12.75">
      <c r="A1119" s="100">
        <v>901</v>
      </c>
      <c r="B1119" s="100">
        <v>5021</v>
      </c>
      <c r="C1119" s="100">
        <v>3322</v>
      </c>
      <c r="D1119" s="167" t="s">
        <v>95</v>
      </c>
      <c r="E1119" s="167">
        <v>34004</v>
      </c>
      <c r="F1119" s="67" t="s">
        <v>304</v>
      </c>
      <c r="G1119" s="2"/>
      <c r="H1119" s="15"/>
      <c r="I1119" s="2"/>
      <c r="J1119" s="200"/>
      <c r="K1119" s="192"/>
      <c r="L1119" s="307"/>
      <c r="M1119" s="349">
        <v>168</v>
      </c>
      <c r="N1119" s="174">
        <v>350.461</v>
      </c>
      <c r="O1119" s="303">
        <v>0</v>
      </c>
    </row>
    <row r="1120" spans="1:15" ht="12.75">
      <c r="A1120" s="100">
        <v>901</v>
      </c>
      <c r="B1120" s="100">
        <v>5031</v>
      </c>
      <c r="C1120" s="100">
        <v>3322</v>
      </c>
      <c r="D1120" s="167"/>
      <c r="E1120" s="167"/>
      <c r="F1120" s="67" t="s">
        <v>306</v>
      </c>
      <c r="G1120" s="2"/>
      <c r="H1120" s="15"/>
      <c r="I1120" s="2"/>
      <c r="J1120" s="200"/>
      <c r="K1120" s="192"/>
      <c r="L1120" s="307"/>
      <c r="M1120" s="349">
        <v>0</v>
      </c>
      <c r="N1120" s="174">
        <v>3.583</v>
      </c>
      <c r="O1120" s="303">
        <v>33</v>
      </c>
    </row>
    <row r="1121" spans="1:15" ht="12.75">
      <c r="A1121" s="100">
        <v>901</v>
      </c>
      <c r="B1121" s="100">
        <v>5031</v>
      </c>
      <c r="C1121" s="100">
        <v>3322</v>
      </c>
      <c r="D1121" s="167" t="s">
        <v>94</v>
      </c>
      <c r="E1121" s="167">
        <v>34003</v>
      </c>
      <c r="F1121" s="67" t="s">
        <v>979</v>
      </c>
      <c r="G1121" s="2"/>
      <c r="H1121" s="15"/>
      <c r="I1121" s="2"/>
      <c r="J1121" s="200"/>
      <c r="K1121" s="192"/>
      <c r="L1121" s="307"/>
      <c r="M1121" s="349">
        <v>18</v>
      </c>
      <c r="N1121" s="174">
        <v>33.288</v>
      </c>
      <c r="O1121" s="303">
        <v>0</v>
      </c>
    </row>
    <row r="1122" spans="1:15" ht="12.75">
      <c r="A1122" s="100">
        <v>901</v>
      </c>
      <c r="B1122" s="100">
        <v>5031</v>
      </c>
      <c r="C1122" s="100">
        <v>3322</v>
      </c>
      <c r="D1122" s="167" t="s">
        <v>95</v>
      </c>
      <c r="E1122" s="167">
        <v>34004</v>
      </c>
      <c r="F1122" s="67" t="s">
        <v>981</v>
      </c>
      <c r="G1122" s="2"/>
      <c r="H1122" s="15"/>
      <c r="I1122" s="2"/>
      <c r="J1122" s="200"/>
      <c r="K1122" s="192"/>
      <c r="L1122" s="307"/>
      <c r="M1122" s="349">
        <v>102</v>
      </c>
      <c r="N1122" s="174">
        <v>188.636</v>
      </c>
      <c r="O1122" s="303">
        <v>0</v>
      </c>
    </row>
    <row r="1123" spans="1:15" ht="12.75">
      <c r="A1123" s="100">
        <v>901</v>
      </c>
      <c r="B1123" s="100">
        <v>5032</v>
      </c>
      <c r="C1123" s="100">
        <v>3322</v>
      </c>
      <c r="D1123" s="167"/>
      <c r="E1123" s="167"/>
      <c r="F1123" s="67" t="s">
        <v>307</v>
      </c>
      <c r="G1123" s="2"/>
      <c r="H1123" s="15"/>
      <c r="I1123" s="2"/>
      <c r="J1123" s="200"/>
      <c r="K1123" s="192"/>
      <c r="L1123" s="307"/>
      <c r="M1123" s="349">
        <v>0</v>
      </c>
      <c r="N1123" s="174">
        <v>1.29</v>
      </c>
      <c r="O1123" s="303">
        <v>12</v>
      </c>
    </row>
    <row r="1124" spans="1:15" ht="12.75">
      <c r="A1124" s="100">
        <v>901</v>
      </c>
      <c r="B1124" s="100">
        <v>5032</v>
      </c>
      <c r="C1124" s="100">
        <v>3322</v>
      </c>
      <c r="D1124" s="167" t="s">
        <v>94</v>
      </c>
      <c r="E1124" s="167">
        <v>34003</v>
      </c>
      <c r="F1124" s="67" t="s">
        <v>982</v>
      </c>
      <c r="G1124" s="2"/>
      <c r="H1124" s="15"/>
      <c r="I1124" s="2"/>
      <c r="J1124" s="200"/>
      <c r="K1124" s="192"/>
      <c r="L1124" s="307"/>
      <c r="M1124" s="349">
        <v>6</v>
      </c>
      <c r="N1124" s="174">
        <v>11.983</v>
      </c>
      <c r="O1124" s="303">
        <v>0</v>
      </c>
    </row>
    <row r="1125" spans="1:15" ht="12.75">
      <c r="A1125" s="100">
        <v>901</v>
      </c>
      <c r="B1125" s="100">
        <v>5032</v>
      </c>
      <c r="C1125" s="100">
        <v>3322</v>
      </c>
      <c r="D1125" s="167" t="s">
        <v>95</v>
      </c>
      <c r="E1125" s="167">
        <v>34004</v>
      </c>
      <c r="F1125" s="67" t="s">
        <v>980</v>
      </c>
      <c r="G1125" s="2"/>
      <c r="H1125" s="15"/>
      <c r="I1125" s="2"/>
      <c r="J1125" s="200"/>
      <c r="K1125" s="192"/>
      <c r="L1125" s="307"/>
      <c r="M1125" s="349">
        <v>37</v>
      </c>
      <c r="N1125" s="174">
        <v>67.905</v>
      </c>
      <c r="O1125" s="303">
        <v>0</v>
      </c>
    </row>
    <row r="1126" spans="1:15" ht="12.75">
      <c r="A1126" s="100">
        <v>901</v>
      </c>
      <c r="B1126" s="100">
        <v>5166</v>
      </c>
      <c r="C1126" s="100">
        <v>3322</v>
      </c>
      <c r="D1126" s="167" t="s">
        <v>94</v>
      </c>
      <c r="E1126" s="167">
        <v>34003</v>
      </c>
      <c r="F1126" s="254" t="s">
        <v>97</v>
      </c>
      <c r="G1126" s="2"/>
      <c r="H1126" s="15"/>
      <c r="I1126" s="2"/>
      <c r="J1126" s="200"/>
      <c r="K1126" s="192"/>
      <c r="L1126" s="307"/>
      <c r="M1126" s="349">
        <v>84</v>
      </c>
      <c r="N1126" s="174">
        <v>83.16</v>
      </c>
      <c r="O1126" s="303">
        <v>0</v>
      </c>
    </row>
    <row r="1127" spans="1:15" ht="12.75">
      <c r="A1127" s="538">
        <v>901</v>
      </c>
      <c r="B1127" s="538">
        <v>5166</v>
      </c>
      <c r="C1127" s="538">
        <v>3322</v>
      </c>
      <c r="D1127" s="167" t="s">
        <v>95</v>
      </c>
      <c r="E1127" s="167">
        <v>34004</v>
      </c>
      <c r="F1127" s="254" t="s">
        <v>96</v>
      </c>
      <c r="G1127" s="2"/>
      <c r="H1127" s="15"/>
      <c r="I1127" s="2"/>
      <c r="J1127" s="200"/>
      <c r="K1127" s="192"/>
      <c r="L1127" s="307"/>
      <c r="M1127" s="349">
        <v>471</v>
      </c>
      <c r="N1127" s="174">
        <v>471.24</v>
      </c>
      <c r="O1127" s="303">
        <v>0</v>
      </c>
    </row>
    <row r="1128" spans="1:15" ht="12.75">
      <c r="A1128" s="538">
        <v>901</v>
      </c>
      <c r="B1128" s="538">
        <v>5424</v>
      </c>
      <c r="C1128" s="538">
        <v>3322</v>
      </c>
      <c r="D1128" s="167" t="s">
        <v>94</v>
      </c>
      <c r="E1128" s="167">
        <v>34003</v>
      </c>
      <c r="F1128" s="254" t="s">
        <v>225</v>
      </c>
      <c r="G1128" s="2"/>
      <c r="H1128" s="15"/>
      <c r="I1128" s="2"/>
      <c r="J1128" s="200"/>
      <c r="K1128" s="192"/>
      <c r="L1128" s="307"/>
      <c r="M1128" s="349">
        <v>1</v>
      </c>
      <c r="N1128" s="174">
        <v>0.461</v>
      </c>
      <c r="O1128" s="303">
        <v>0</v>
      </c>
    </row>
    <row r="1129" spans="1:15" ht="12.75">
      <c r="A1129" s="538">
        <v>901</v>
      </c>
      <c r="B1129" s="538">
        <v>5424</v>
      </c>
      <c r="C1129" s="538">
        <v>3322</v>
      </c>
      <c r="D1129" s="167" t="s">
        <v>95</v>
      </c>
      <c r="E1129" s="167">
        <v>34004</v>
      </c>
      <c r="F1129" s="254" t="s">
        <v>226</v>
      </c>
      <c r="G1129" s="2"/>
      <c r="H1129" s="15"/>
      <c r="I1129" s="2"/>
      <c r="J1129" s="200"/>
      <c r="K1129" s="192"/>
      <c r="L1129" s="307"/>
      <c r="M1129" s="349">
        <v>3</v>
      </c>
      <c r="N1129" s="174">
        <v>2.616</v>
      </c>
      <c r="O1129" s="303">
        <v>0</v>
      </c>
    </row>
    <row r="1130" spans="1:15" ht="12.75">
      <c r="A1130" s="124">
        <v>901</v>
      </c>
      <c r="B1130" s="538"/>
      <c r="C1130" s="538"/>
      <c r="D1130" s="167"/>
      <c r="E1130" s="167"/>
      <c r="F1130" s="151" t="s">
        <v>77</v>
      </c>
      <c r="G1130" s="2"/>
      <c r="H1130" s="15"/>
      <c r="I1130" s="2"/>
      <c r="J1130" s="181">
        <f>SUM(J1112:J1129)</f>
        <v>1203</v>
      </c>
      <c r="K1130" s="175">
        <f>SUM(K1112:K1129)</f>
        <v>1882.761</v>
      </c>
      <c r="L1130" s="304">
        <f>SUM(L1112:L1129)</f>
        <v>0</v>
      </c>
      <c r="M1130" s="181">
        <f>SUM(M1114:M1129)</f>
        <v>1203</v>
      </c>
      <c r="N1130" s="175">
        <f>SUM(N1114:N1129)</f>
        <v>1766.153</v>
      </c>
      <c r="O1130" s="304">
        <f>SUM(O1114:O1129)</f>
        <v>360</v>
      </c>
    </row>
    <row r="1131" spans="1:15" ht="2.25" customHeight="1" thickBot="1">
      <c r="A1131" s="538"/>
      <c r="B1131" s="538"/>
      <c r="C1131" s="538"/>
      <c r="D1131" s="167"/>
      <c r="E1131" s="167"/>
      <c r="F1131" s="541"/>
      <c r="G1131" s="2"/>
      <c r="H1131" s="15"/>
      <c r="I1131" s="2"/>
      <c r="J1131" s="200"/>
      <c r="K1131" s="192"/>
      <c r="L1131" s="307"/>
      <c r="M1131" s="539"/>
      <c r="N1131" s="210"/>
      <c r="O1131" s="308"/>
    </row>
    <row r="1132" spans="1:15" ht="13.5" thickBot="1">
      <c r="A1132" s="540"/>
      <c r="B1132" s="540"/>
      <c r="C1132" s="540"/>
      <c r="D1132" s="325"/>
      <c r="E1132" s="325"/>
      <c r="F1132" s="348" t="s">
        <v>98</v>
      </c>
      <c r="G1132" s="234"/>
      <c r="H1132" s="291"/>
      <c r="I1132" s="234"/>
      <c r="J1132" s="542">
        <f aca="true" t="shared" si="2" ref="J1132:O1132">SUM(J1130)</f>
        <v>1203</v>
      </c>
      <c r="K1132" s="204">
        <f t="shared" si="2"/>
        <v>1882.761</v>
      </c>
      <c r="L1132" s="576">
        <f t="shared" si="2"/>
        <v>0</v>
      </c>
      <c r="M1132" s="542">
        <f t="shared" si="2"/>
        <v>1203</v>
      </c>
      <c r="N1132" s="204">
        <f t="shared" si="2"/>
        <v>1766.153</v>
      </c>
      <c r="O1132" s="301">
        <f t="shared" si="2"/>
        <v>360</v>
      </c>
    </row>
    <row r="1133" spans="1:15" ht="3" customHeight="1" thickBot="1">
      <c r="A1133" s="540"/>
      <c r="B1133" s="540"/>
      <c r="C1133" s="540"/>
      <c r="D1133" s="325"/>
      <c r="E1133" s="325"/>
      <c r="F1133" s="17"/>
      <c r="G1133" s="2"/>
      <c r="H1133" s="15"/>
      <c r="I1133" s="2"/>
      <c r="J1133" s="200"/>
      <c r="K1133" s="192"/>
      <c r="L1133" s="307"/>
      <c r="M1133" s="200"/>
      <c r="N1133" s="192"/>
      <c r="O1133" s="816"/>
    </row>
    <row r="1134" spans="1:15" ht="14.25" customHeight="1" thickBot="1">
      <c r="A1134" s="31"/>
      <c r="B1134" s="31"/>
      <c r="C1134" s="31"/>
      <c r="D1134" s="408"/>
      <c r="E1134" s="408"/>
      <c r="F1134" s="285" t="s">
        <v>444</v>
      </c>
      <c r="G1134" s="817"/>
      <c r="H1134" s="131"/>
      <c r="I1134" s="144"/>
      <c r="J1134" s="276">
        <f>J896+J891+J884+J839+J833+J805+J723+J642+J633+J433+J348+J260+J82+J935+J845+J1109+J1132+J537</f>
        <v>378524</v>
      </c>
      <c r="K1134" s="624">
        <f>SUM(K884+K839+K833+K805+K723+K642+K633+K433+K348+K260+K82+K935+K845+K1109+K1132+K537)</f>
        <v>318387.8589</v>
      </c>
      <c r="L1134" s="667">
        <f>SUM(L1132+L1109+L935+L884+L845+L839+L833+L805+L723+L642+L633+L537+L433+L348+L260+L82)</f>
        <v>245871</v>
      </c>
      <c r="M1134" s="519">
        <f>M896+M891+M884+M839+M833+M805+M723+M642+M633+M433+M348+M260+M82+M935+M845+M1109+M1132+M537</f>
        <v>353710</v>
      </c>
      <c r="N1134" s="623">
        <f>SUM(N896+N891+N884+N833+N805+N723+N642+N633+N433+N348+N260+N82+N935+N845+N1109+N1132+N537)</f>
        <v>306181.22829999996</v>
      </c>
      <c r="O1134" s="658">
        <f>SUM(O1132+O1109+O935+O896+O891+O884+O845+O833+O805+O723+O642+O633+O537+O433+O348+O260+O82)</f>
        <v>223756.36</v>
      </c>
    </row>
    <row r="1135" spans="1:15" ht="12.75">
      <c r="A1135" s="31"/>
      <c r="B1135" s="31"/>
      <c r="C1135" s="31"/>
      <c r="D1135" s="408"/>
      <c r="E1135" s="408"/>
      <c r="K1135" s="159"/>
      <c r="O1135" s="568"/>
    </row>
    <row r="1136" spans="1:15" ht="12.75">
      <c r="A1136" s="43"/>
      <c r="B1136" s="43"/>
      <c r="C1136" s="43"/>
      <c r="D1136" s="325"/>
      <c r="E1136" s="325"/>
      <c r="F1136" s="2"/>
      <c r="G1136" s="2"/>
      <c r="H1136" s="2"/>
      <c r="I1136" s="2"/>
      <c r="J1136" s="2"/>
      <c r="K1136" s="160"/>
      <c r="L1136" s="215"/>
      <c r="O1136" s="399"/>
    </row>
    <row r="1137" spans="1:15" ht="12.75">
      <c r="A1137" s="43"/>
      <c r="B1137" s="43"/>
      <c r="C1137" s="43"/>
      <c r="D1137" s="325"/>
      <c r="E1137" s="325"/>
      <c r="F1137" s="2"/>
      <c r="G1137" s="2"/>
      <c r="H1137" s="2"/>
      <c r="I1137" s="2"/>
      <c r="J1137" s="2"/>
      <c r="K1137" s="160"/>
      <c r="L1137" s="215"/>
      <c r="M1137" s="10"/>
      <c r="N1137" s="10"/>
      <c r="O1137" s="399"/>
    </row>
    <row r="1138" spans="1:15" ht="12.75">
      <c r="A1138" s="43"/>
      <c r="B1138" s="43"/>
      <c r="C1138" s="43"/>
      <c r="D1138" s="325"/>
      <c r="E1138" s="325"/>
      <c r="F1138" s="2"/>
      <c r="G1138" s="2"/>
      <c r="H1138" s="2"/>
      <c r="I1138" s="2"/>
      <c r="J1138" s="2"/>
      <c r="K1138" s="160"/>
      <c r="L1138" s="215"/>
      <c r="O1138" s="399"/>
    </row>
    <row r="1139" spans="1:15" ht="12.75">
      <c r="A1139" s="43"/>
      <c r="B1139" s="43"/>
      <c r="C1139" s="43"/>
      <c r="D1139" s="325"/>
      <c r="E1139" s="325"/>
      <c r="F1139" s="2"/>
      <c r="G1139" s="2"/>
      <c r="H1139" s="2"/>
      <c r="I1139" s="2"/>
      <c r="J1139" s="2"/>
      <c r="K1139" s="160"/>
      <c r="L1139" s="215"/>
      <c r="O1139" s="399"/>
    </row>
    <row r="1140" spans="1:15" ht="12.75">
      <c r="A1140" s="43"/>
      <c r="B1140" s="43"/>
      <c r="C1140" s="43"/>
      <c r="D1140" s="325"/>
      <c r="E1140" s="325"/>
      <c r="F1140" s="2"/>
      <c r="G1140" s="2"/>
      <c r="H1140" s="2"/>
      <c r="I1140" s="2"/>
      <c r="J1140" s="2"/>
      <c r="K1140" s="160"/>
      <c r="L1140" s="215"/>
      <c r="O1140" s="399"/>
    </row>
    <row r="1141" spans="1:15" ht="12.75">
      <c r="A1141" s="43"/>
      <c r="B1141" s="43"/>
      <c r="C1141" s="43"/>
      <c r="D1141" s="325"/>
      <c r="E1141" s="325"/>
      <c r="F1141" s="2"/>
      <c r="G1141" s="2"/>
      <c r="H1141" s="2"/>
      <c r="I1141" s="2"/>
      <c r="J1141" s="2"/>
      <c r="K1141" s="160"/>
      <c r="L1141" s="215"/>
      <c r="O1141" s="399"/>
    </row>
    <row r="1142" spans="1:15" ht="12.75">
      <c r="A1142" s="43"/>
      <c r="B1142" s="43"/>
      <c r="C1142" s="43"/>
      <c r="D1142" s="325"/>
      <c r="E1142" s="325"/>
      <c r="F1142" s="2"/>
      <c r="G1142" s="2"/>
      <c r="H1142" s="2"/>
      <c r="I1142" s="2"/>
      <c r="J1142" s="2"/>
      <c r="K1142" s="160"/>
      <c r="L1142" s="215"/>
      <c r="O1142" s="399"/>
    </row>
    <row r="1143" spans="1:15" ht="12.75">
      <c r="A1143" s="43"/>
      <c r="B1143" s="43"/>
      <c r="C1143" s="43"/>
      <c r="D1143" s="325"/>
      <c r="E1143" s="325"/>
      <c r="F1143" s="2"/>
      <c r="G1143" s="2"/>
      <c r="H1143" s="2"/>
      <c r="I1143" s="2"/>
      <c r="J1143" s="2"/>
      <c r="K1143" s="160"/>
      <c r="L1143" s="215"/>
      <c r="O1143" s="215"/>
    </row>
    <row r="1144" spans="1:15" ht="12.75">
      <c r="A1144" s="43"/>
      <c r="B1144" s="43"/>
      <c r="C1144" s="43"/>
      <c r="D1144" s="325"/>
      <c r="E1144" s="325"/>
      <c r="F1144" s="2"/>
      <c r="G1144" s="2"/>
      <c r="H1144" s="2"/>
      <c r="I1144" s="2"/>
      <c r="J1144" s="2"/>
      <c r="K1144" s="160"/>
      <c r="L1144" s="215"/>
      <c r="O1144" s="215"/>
    </row>
    <row r="1145" spans="1:15" ht="12.75">
      <c r="A1145" s="43"/>
      <c r="B1145" s="43"/>
      <c r="C1145" s="43"/>
      <c r="D1145" s="325"/>
      <c r="E1145" s="325"/>
      <c r="F1145" s="2"/>
      <c r="G1145" s="2"/>
      <c r="H1145" s="2"/>
      <c r="I1145" s="2"/>
      <c r="J1145" s="2"/>
      <c r="K1145" s="160"/>
      <c r="L1145" s="215"/>
      <c r="O1145" s="215"/>
    </row>
    <row r="1146" spans="1:15" ht="12.75">
      <c r="A1146" s="43"/>
      <c r="B1146" s="43"/>
      <c r="C1146" s="43"/>
      <c r="D1146" s="325"/>
      <c r="E1146" s="325"/>
      <c r="F1146" s="2"/>
      <c r="G1146" s="2"/>
      <c r="H1146" s="2"/>
      <c r="I1146" s="2"/>
      <c r="J1146" s="2"/>
      <c r="K1146" s="160"/>
      <c r="L1146" s="215"/>
      <c r="O1146" s="215"/>
    </row>
    <row r="1147" spans="1:15" ht="12.75">
      <c r="A1147" s="43"/>
      <c r="B1147" s="43"/>
      <c r="C1147" s="43"/>
      <c r="D1147" s="325"/>
      <c r="E1147" s="325"/>
      <c r="F1147" s="2"/>
      <c r="G1147" s="2"/>
      <c r="H1147" s="2"/>
      <c r="I1147" s="2"/>
      <c r="J1147" s="2"/>
      <c r="K1147" s="160"/>
      <c r="L1147" s="215"/>
      <c r="O1147" s="215"/>
    </row>
    <row r="1148" spans="1:15" ht="15">
      <c r="A1148" s="43"/>
      <c r="B1148" s="43"/>
      <c r="C1148" s="43"/>
      <c r="D1148" s="325"/>
      <c r="E1148" s="325"/>
      <c r="F1148" s="45"/>
      <c r="G1148" s="2"/>
      <c r="H1148" s="2"/>
      <c r="I1148" s="2"/>
      <c r="J1148" s="2"/>
      <c r="K1148" s="160"/>
      <c r="L1148" s="215"/>
      <c r="O1148" s="215"/>
    </row>
    <row r="1149" spans="1:15" ht="12.75">
      <c r="A1149" s="43"/>
      <c r="B1149" s="43"/>
      <c r="C1149" s="43"/>
      <c r="D1149" s="325"/>
      <c r="E1149" s="325"/>
      <c r="F1149" s="2"/>
      <c r="G1149" s="2"/>
      <c r="H1149" s="2"/>
      <c r="I1149" s="2"/>
      <c r="J1149" s="2"/>
      <c r="K1149" s="160"/>
      <c r="L1149" s="215"/>
      <c r="O1149" s="215"/>
    </row>
    <row r="1150" spans="1:15" ht="15">
      <c r="A1150" s="43"/>
      <c r="B1150" s="43"/>
      <c r="C1150" s="43"/>
      <c r="D1150" s="325"/>
      <c r="E1150" s="325"/>
      <c r="F1150" s="46"/>
      <c r="G1150" s="2"/>
      <c r="H1150" s="2"/>
      <c r="I1150" s="2"/>
      <c r="J1150" s="2"/>
      <c r="K1150" s="160"/>
      <c r="L1150" s="215"/>
      <c r="O1150" s="215"/>
    </row>
    <row r="1151" spans="1:15" ht="12.75">
      <c r="A1151" s="43"/>
      <c r="B1151" s="43"/>
      <c r="C1151" s="43"/>
      <c r="D1151" s="325"/>
      <c r="E1151" s="325"/>
      <c r="F1151" s="2"/>
      <c r="G1151" s="2"/>
      <c r="H1151" s="2"/>
      <c r="I1151" s="2"/>
      <c r="J1151" s="2"/>
      <c r="K1151" s="160"/>
      <c r="L1151" s="215"/>
      <c r="O1151" s="215"/>
    </row>
    <row r="1152" spans="1:15" ht="12.75">
      <c r="A1152" s="43"/>
      <c r="B1152" s="43"/>
      <c r="C1152" s="43"/>
      <c r="D1152" s="325"/>
      <c r="E1152" s="325"/>
      <c r="F1152" s="2"/>
      <c r="G1152" s="2"/>
      <c r="H1152" s="2"/>
      <c r="I1152" s="2"/>
      <c r="J1152" s="2"/>
      <c r="K1152" s="160"/>
      <c r="L1152" s="215"/>
      <c r="O1152" s="215"/>
    </row>
    <row r="1153" spans="1:15" ht="12.75">
      <c r="A1153" s="43"/>
      <c r="B1153" s="43"/>
      <c r="C1153" s="43"/>
      <c r="D1153" s="325"/>
      <c r="E1153" s="325"/>
      <c r="F1153" s="2"/>
      <c r="G1153" s="2"/>
      <c r="H1153" s="2"/>
      <c r="I1153" s="2"/>
      <c r="J1153" s="2"/>
      <c r="K1153" s="160"/>
      <c r="L1153" s="215"/>
      <c r="O1153" s="215"/>
    </row>
    <row r="1154" spans="1:15" ht="12.75">
      <c r="A1154" s="43"/>
      <c r="B1154" s="43"/>
      <c r="C1154" s="43"/>
      <c r="D1154" s="325"/>
      <c r="E1154" s="325"/>
      <c r="F1154" s="2"/>
      <c r="G1154" s="2"/>
      <c r="H1154" s="2"/>
      <c r="I1154" s="2"/>
      <c r="J1154" s="2"/>
      <c r="K1154" s="160"/>
      <c r="L1154" s="215"/>
      <c r="O1154" s="215"/>
    </row>
    <row r="1155" spans="1:15" ht="12.75">
      <c r="A1155" s="43"/>
      <c r="B1155" s="43"/>
      <c r="C1155" s="43"/>
      <c r="D1155" s="325"/>
      <c r="E1155" s="325"/>
      <c r="F1155" s="2"/>
      <c r="G1155" s="2"/>
      <c r="H1155" s="2"/>
      <c r="I1155" s="2"/>
      <c r="J1155" s="2"/>
      <c r="K1155" s="160"/>
      <c r="L1155" s="215"/>
      <c r="O1155" s="215"/>
    </row>
    <row r="1156" spans="1:15" ht="12.75">
      <c r="A1156" s="43"/>
      <c r="B1156" s="43"/>
      <c r="C1156" s="43"/>
      <c r="D1156" s="325"/>
      <c r="E1156" s="325"/>
      <c r="F1156" s="2"/>
      <c r="G1156" s="2"/>
      <c r="H1156" s="2"/>
      <c r="I1156" s="2"/>
      <c r="J1156" s="2"/>
      <c r="K1156" s="160"/>
      <c r="L1156" s="215"/>
      <c r="O1156" s="215"/>
    </row>
    <row r="1157" spans="1:15" ht="12.75">
      <c r="A1157" s="43"/>
      <c r="B1157" s="43"/>
      <c r="C1157" s="43"/>
      <c r="D1157" s="325"/>
      <c r="E1157" s="325"/>
      <c r="F1157" s="2"/>
      <c r="G1157" s="2"/>
      <c r="H1157" s="2"/>
      <c r="I1157" s="2"/>
      <c r="J1157" s="2"/>
      <c r="K1157" s="160"/>
      <c r="L1157" s="215"/>
      <c r="O1157" s="215"/>
    </row>
    <row r="1158" spans="1:15" ht="12.75">
      <c r="A1158" s="43"/>
      <c r="B1158" s="43"/>
      <c r="C1158" s="43"/>
      <c r="D1158" s="325"/>
      <c r="E1158" s="325"/>
      <c r="F1158" s="2"/>
      <c r="G1158" s="2"/>
      <c r="H1158" s="2"/>
      <c r="I1158" s="2"/>
      <c r="J1158" s="2"/>
      <c r="K1158" s="160"/>
      <c r="L1158" s="215"/>
      <c r="O1158" s="215"/>
    </row>
    <row r="1159" spans="1:15" ht="12.75">
      <c r="A1159" s="43"/>
      <c r="B1159" s="43"/>
      <c r="C1159" s="43"/>
      <c r="D1159" s="325"/>
      <c r="E1159" s="325"/>
      <c r="F1159" s="17"/>
      <c r="G1159" s="17"/>
      <c r="H1159" s="17"/>
      <c r="I1159" s="2"/>
      <c r="J1159" s="2"/>
      <c r="K1159" s="160"/>
      <c r="L1159" s="215"/>
      <c r="O1159" s="215"/>
    </row>
    <row r="1160" spans="1:15" ht="12.75">
      <c r="A1160" s="43"/>
      <c r="B1160" s="43"/>
      <c r="C1160" s="43"/>
      <c r="D1160" s="325"/>
      <c r="E1160" s="325"/>
      <c r="F1160" s="2"/>
      <c r="G1160" s="2"/>
      <c r="H1160" s="2"/>
      <c r="I1160" s="2"/>
      <c r="J1160" s="2"/>
      <c r="K1160" s="160"/>
      <c r="L1160" s="215"/>
      <c r="O1160" s="215"/>
    </row>
    <row r="1161" spans="1:15" ht="12.75">
      <c r="A1161" s="43"/>
      <c r="B1161" s="43"/>
      <c r="C1161" s="43"/>
      <c r="D1161" s="325"/>
      <c r="E1161" s="325"/>
      <c r="F1161" s="2"/>
      <c r="G1161" s="2"/>
      <c r="H1161" s="2"/>
      <c r="I1161" s="2"/>
      <c r="J1161" s="2"/>
      <c r="K1161" s="160"/>
      <c r="L1161" s="215"/>
      <c r="O1161" s="215"/>
    </row>
    <row r="1162" spans="1:15" ht="12.75">
      <c r="A1162" s="43"/>
      <c r="B1162" s="43"/>
      <c r="C1162" s="43"/>
      <c r="D1162" s="325"/>
      <c r="E1162" s="325"/>
      <c r="F1162" s="2"/>
      <c r="G1162" s="2"/>
      <c r="H1162" s="2"/>
      <c r="I1162" s="2"/>
      <c r="J1162" s="2"/>
      <c r="K1162" s="160"/>
      <c r="L1162" s="215"/>
      <c r="O1162" s="215"/>
    </row>
    <row r="1163" spans="1:15" ht="12.75">
      <c r="A1163" s="43"/>
      <c r="B1163" s="43"/>
      <c r="C1163" s="43"/>
      <c r="D1163" s="325"/>
      <c r="E1163" s="325"/>
      <c r="F1163" s="2"/>
      <c r="G1163" s="2"/>
      <c r="H1163" s="2"/>
      <c r="I1163" s="2"/>
      <c r="J1163" s="2"/>
      <c r="K1163" s="160"/>
      <c r="L1163" s="215"/>
      <c r="O1163" s="215"/>
    </row>
    <row r="1164" spans="1:15" ht="12.75">
      <c r="A1164" s="43"/>
      <c r="B1164" s="43"/>
      <c r="C1164" s="43"/>
      <c r="D1164" s="325"/>
      <c r="E1164" s="325"/>
      <c r="F1164" s="2"/>
      <c r="G1164" s="2"/>
      <c r="H1164" s="2"/>
      <c r="I1164" s="2"/>
      <c r="J1164" s="2"/>
      <c r="K1164" s="160"/>
      <c r="L1164" s="215"/>
      <c r="O1164" s="215"/>
    </row>
    <row r="1165" spans="1:15" ht="12.75">
      <c r="A1165" s="43"/>
      <c r="B1165" s="43"/>
      <c r="C1165" s="43"/>
      <c r="D1165" s="325"/>
      <c r="E1165" s="325"/>
      <c r="F1165" s="17"/>
      <c r="G1165" s="2"/>
      <c r="H1165" s="2"/>
      <c r="I1165" s="2"/>
      <c r="J1165" s="2"/>
      <c r="K1165" s="160"/>
      <c r="L1165" s="215"/>
      <c r="O1165" s="215"/>
    </row>
    <row r="1166" spans="1:15" ht="15">
      <c r="A1166" s="43"/>
      <c r="B1166" s="43"/>
      <c r="C1166" s="43"/>
      <c r="D1166" s="325"/>
      <c r="E1166" s="325"/>
      <c r="F1166" s="46"/>
      <c r="G1166" s="2"/>
      <c r="H1166" s="2"/>
      <c r="I1166" s="2"/>
      <c r="J1166" s="2"/>
      <c r="K1166" s="160"/>
      <c r="L1166" s="215"/>
      <c r="O1166" s="215"/>
    </row>
    <row r="1167" spans="1:15" ht="15">
      <c r="A1167" s="43"/>
      <c r="B1167" s="43"/>
      <c r="C1167" s="43"/>
      <c r="D1167" s="325"/>
      <c r="E1167" s="325"/>
      <c r="F1167" s="46"/>
      <c r="G1167" s="2"/>
      <c r="H1167" s="2"/>
      <c r="I1167" s="2"/>
      <c r="J1167" s="2"/>
      <c r="K1167" s="160"/>
      <c r="L1167" s="215"/>
      <c r="O1167" s="215"/>
    </row>
    <row r="1168" spans="1:15" ht="15">
      <c r="A1168" s="43"/>
      <c r="B1168" s="43"/>
      <c r="C1168" s="43"/>
      <c r="D1168" s="325"/>
      <c r="E1168" s="325"/>
      <c r="F1168" s="46"/>
      <c r="G1168" s="2"/>
      <c r="H1168" s="2"/>
      <c r="I1168" s="2"/>
      <c r="J1168" s="2"/>
      <c r="K1168" s="160"/>
      <c r="L1168" s="215"/>
      <c r="O1168" s="215"/>
    </row>
    <row r="1169" spans="1:15" ht="15">
      <c r="A1169" s="43"/>
      <c r="B1169" s="43"/>
      <c r="C1169" s="43"/>
      <c r="D1169" s="325"/>
      <c r="E1169" s="325"/>
      <c r="F1169" s="46"/>
      <c r="G1169" s="2"/>
      <c r="H1169" s="2"/>
      <c r="I1169" s="2"/>
      <c r="J1169" s="2"/>
      <c r="K1169" s="160"/>
      <c r="L1169" s="215"/>
      <c r="O1169" s="215"/>
    </row>
    <row r="1170" spans="1:15" ht="15">
      <c r="A1170" s="43"/>
      <c r="B1170" s="43"/>
      <c r="C1170" s="43"/>
      <c r="D1170" s="325"/>
      <c r="E1170" s="325"/>
      <c r="F1170" s="46"/>
      <c r="G1170" s="2"/>
      <c r="H1170" s="2"/>
      <c r="I1170" s="2"/>
      <c r="J1170" s="2"/>
      <c r="K1170" s="160"/>
      <c r="L1170" s="215"/>
      <c r="O1170" s="215"/>
    </row>
    <row r="1171" spans="1:15" ht="15">
      <c r="A1171" s="43"/>
      <c r="B1171" s="43"/>
      <c r="C1171" s="43"/>
      <c r="D1171" s="325"/>
      <c r="E1171" s="325"/>
      <c r="F1171" s="46"/>
      <c r="G1171" s="2"/>
      <c r="H1171" s="2"/>
      <c r="I1171" s="2"/>
      <c r="J1171" s="2"/>
      <c r="K1171" s="160"/>
      <c r="L1171" s="215"/>
      <c r="O1171" s="215"/>
    </row>
    <row r="1172" spans="1:15" ht="15">
      <c r="A1172" s="43"/>
      <c r="B1172" s="43"/>
      <c r="C1172" s="43"/>
      <c r="D1172" s="325"/>
      <c r="E1172" s="325"/>
      <c r="F1172" s="46"/>
      <c r="G1172" s="2"/>
      <c r="H1172" s="2"/>
      <c r="I1172" s="2"/>
      <c r="J1172" s="2"/>
      <c r="K1172" s="160"/>
      <c r="L1172" s="215"/>
      <c r="O1172" s="215"/>
    </row>
    <row r="1173" spans="1:15" ht="15">
      <c r="A1173" s="43"/>
      <c r="B1173" s="43"/>
      <c r="C1173" s="43"/>
      <c r="D1173" s="325"/>
      <c r="E1173" s="325"/>
      <c r="F1173" s="46"/>
      <c r="G1173" s="2"/>
      <c r="H1173" s="2"/>
      <c r="I1173" s="2"/>
      <c r="J1173" s="2"/>
      <c r="K1173" s="160"/>
      <c r="L1173" s="215"/>
      <c r="O1173" s="215"/>
    </row>
    <row r="1174" spans="1:15" ht="15">
      <c r="A1174" s="43"/>
      <c r="B1174" s="43"/>
      <c r="C1174" s="43"/>
      <c r="D1174" s="325"/>
      <c r="E1174" s="325"/>
      <c r="F1174" s="46"/>
      <c r="G1174" s="2"/>
      <c r="H1174" s="2"/>
      <c r="I1174" s="2"/>
      <c r="J1174" s="2"/>
      <c r="K1174" s="160"/>
      <c r="L1174" s="215"/>
      <c r="O1174" s="215"/>
    </row>
    <row r="1175" spans="1:15" ht="15">
      <c r="A1175" s="43"/>
      <c r="B1175" s="43"/>
      <c r="C1175" s="43"/>
      <c r="D1175" s="325"/>
      <c r="E1175" s="325"/>
      <c r="F1175" s="46"/>
      <c r="G1175" s="2"/>
      <c r="H1175" s="2"/>
      <c r="I1175" s="2"/>
      <c r="J1175" s="2"/>
      <c r="K1175" s="160"/>
      <c r="L1175" s="215"/>
      <c r="O1175" s="215"/>
    </row>
    <row r="1176" spans="1:15" ht="15">
      <c r="A1176" s="43"/>
      <c r="B1176" s="43"/>
      <c r="C1176" s="43"/>
      <c r="D1176" s="325"/>
      <c r="E1176" s="325"/>
      <c r="F1176" s="46"/>
      <c r="G1176" s="2"/>
      <c r="H1176" s="2"/>
      <c r="I1176" s="2"/>
      <c r="J1176" s="2"/>
      <c r="K1176" s="160"/>
      <c r="L1176" s="215"/>
      <c r="O1176" s="215"/>
    </row>
    <row r="1177" spans="1:15" ht="15">
      <c r="A1177" s="43"/>
      <c r="B1177" s="43"/>
      <c r="C1177" s="43"/>
      <c r="D1177" s="325"/>
      <c r="E1177" s="325"/>
      <c r="F1177" s="46"/>
      <c r="G1177" s="2"/>
      <c r="H1177" s="2"/>
      <c r="I1177" s="2"/>
      <c r="J1177" s="2"/>
      <c r="K1177" s="160"/>
      <c r="L1177" s="215"/>
      <c r="O1177" s="215"/>
    </row>
    <row r="1178" spans="1:15" ht="12.75">
      <c r="A1178" s="43"/>
      <c r="B1178" s="43"/>
      <c r="C1178" s="43"/>
      <c r="D1178" s="325"/>
      <c r="E1178" s="325"/>
      <c r="F1178" s="2"/>
      <c r="G1178" s="2"/>
      <c r="H1178" s="44"/>
      <c r="I1178" s="44"/>
      <c r="J1178" s="44"/>
      <c r="K1178" s="161"/>
      <c r="L1178" s="317"/>
      <c r="O1178" s="317"/>
    </row>
    <row r="1179" spans="1:15" ht="12.75">
      <c r="A1179" s="36"/>
      <c r="B1179" s="36"/>
      <c r="C1179" s="36"/>
      <c r="D1179" s="322"/>
      <c r="E1179" s="322"/>
      <c r="F1179" s="36"/>
      <c r="G1179" s="36"/>
      <c r="H1179" s="36"/>
      <c r="I1179" s="36"/>
      <c r="J1179" s="36"/>
      <c r="K1179" s="162"/>
      <c r="L1179" s="318"/>
      <c r="O1179" s="318"/>
    </row>
    <row r="1180" spans="1:15" ht="15">
      <c r="A1180" s="43"/>
      <c r="B1180" s="43"/>
      <c r="C1180" s="43"/>
      <c r="D1180" s="325"/>
      <c r="E1180" s="325"/>
      <c r="F1180" s="46"/>
      <c r="G1180" s="2"/>
      <c r="H1180" s="2"/>
      <c r="I1180" s="2"/>
      <c r="J1180" s="2"/>
      <c r="K1180" s="160"/>
      <c r="L1180" s="215"/>
      <c r="O1180" s="215"/>
    </row>
    <row r="1181" spans="1:15" ht="15">
      <c r="A1181" s="43"/>
      <c r="B1181" s="43"/>
      <c r="C1181" s="43"/>
      <c r="D1181" s="325"/>
      <c r="E1181" s="325"/>
      <c r="F1181" s="46"/>
      <c r="G1181" s="2"/>
      <c r="H1181" s="2"/>
      <c r="I1181" s="2"/>
      <c r="J1181" s="2"/>
      <c r="K1181" s="160"/>
      <c r="L1181" s="215"/>
      <c r="O1181" s="215"/>
    </row>
    <row r="1182" spans="1:15" ht="15">
      <c r="A1182" s="43"/>
      <c r="B1182" s="43"/>
      <c r="C1182" s="43"/>
      <c r="D1182" s="325"/>
      <c r="E1182" s="325"/>
      <c r="F1182" s="46"/>
      <c r="G1182" s="2"/>
      <c r="H1182" s="2"/>
      <c r="I1182" s="2"/>
      <c r="J1182" s="2"/>
      <c r="K1182" s="160"/>
      <c r="L1182" s="215"/>
      <c r="O1182" s="215"/>
    </row>
    <row r="1183" spans="1:15" ht="12.75">
      <c r="A1183" s="43"/>
      <c r="B1183" s="43"/>
      <c r="C1183" s="43"/>
      <c r="D1183" s="325"/>
      <c r="E1183" s="325"/>
      <c r="F1183" s="2"/>
      <c r="G1183" s="2"/>
      <c r="H1183" s="2"/>
      <c r="I1183" s="2"/>
      <c r="J1183" s="2"/>
      <c r="K1183" s="160"/>
      <c r="L1183" s="215"/>
      <c r="O1183" s="215"/>
    </row>
    <row r="1184" spans="1:15" ht="12.75">
      <c r="A1184" s="43"/>
      <c r="B1184" s="43"/>
      <c r="C1184" s="43"/>
      <c r="D1184" s="325"/>
      <c r="E1184" s="325"/>
      <c r="F1184" s="2"/>
      <c r="G1184" s="2"/>
      <c r="H1184" s="2"/>
      <c r="I1184" s="2"/>
      <c r="J1184" s="2"/>
      <c r="K1184" s="160"/>
      <c r="L1184" s="215"/>
      <c r="O1184" s="215"/>
    </row>
    <row r="1185" spans="1:15" ht="12.75">
      <c r="A1185" s="43"/>
      <c r="B1185" s="43"/>
      <c r="C1185" s="43"/>
      <c r="D1185" s="325"/>
      <c r="E1185" s="325"/>
      <c r="F1185" s="2"/>
      <c r="G1185" s="2"/>
      <c r="H1185" s="2"/>
      <c r="I1185" s="2"/>
      <c r="J1185" s="2"/>
      <c r="K1185" s="160"/>
      <c r="L1185" s="215"/>
      <c r="O1185" s="215"/>
    </row>
    <row r="1186" spans="1:15" ht="12.75">
      <c r="A1186" s="43"/>
      <c r="B1186" s="43"/>
      <c r="C1186" s="43"/>
      <c r="D1186" s="325"/>
      <c r="E1186" s="325"/>
      <c r="F1186" s="2"/>
      <c r="G1186" s="2"/>
      <c r="H1186" s="2"/>
      <c r="I1186" s="2"/>
      <c r="J1186" s="2"/>
      <c r="K1186" s="160"/>
      <c r="L1186" s="215"/>
      <c r="O1186" s="215"/>
    </row>
    <row r="1187" spans="1:15" ht="12.75">
      <c r="A1187" s="43"/>
      <c r="B1187" s="43"/>
      <c r="C1187" s="43"/>
      <c r="D1187" s="325"/>
      <c r="E1187" s="325"/>
      <c r="F1187" s="2"/>
      <c r="G1187" s="2"/>
      <c r="H1187" s="2"/>
      <c r="I1187" s="2"/>
      <c r="J1187" s="2"/>
      <c r="K1187" s="160"/>
      <c r="L1187" s="215"/>
      <c r="O1187" s="215"/>
    </row>
    <row r="1188" spans="1:15" ht="12.75">
      <c r="A1188" s="43"/>
      <c r="B1188" s="43"/>
      <c r="C1188" s="43"/>
      <c r="D1188" s="325"/>
      <c r="E1188" s="325"/>
      <c r="F1188" s="2"/>
      <c r="G1188" s="2"/>
      <c r="H1188" s="2"/>
      <c r="I1188" s="2"/>
      <c r="J1188" s="2"/>
      <c r="K1188" s="160"/>
      <c r="L1188" s="215"/>
      <c r="O1188" s="215"/>
    </row>
    <row r="1189" spans="1:15" ht="12.75">
      <c r="A1189" s="43"/>
      <c r="B1189" s="43"/>
      <c r="C1189" s="43"/>
      <c r="D1189" s="325"/>
      <c r="E1189" s="325"/>
      <c r="F1189" s="2"/>
      <c r="G1189" s="2"/>
      <c r="H1189" s="2"/>
      <c r="I1189" s="2"/>
      <c r="J1189" s="2"/>
      <c r="K1189" s="160"/>
      <c r="L1189" s="215"/>
      <c r="O1189" s="215"/>
    </row>
    <row r="1190" spans="1:15" ht="12.75">
      <c r="A1190" s="43"/>
      <c r="B1190" s="43"/>
      <c r="C1190" s="43"/>
      <c r="D1190" s="325"/>
      <c r="E1190" s="325"/>
      <c r="F1190" s="2"/>
      <c r="G1190" s="2"/>
      <c r="H1190" s="2"/>
      <c r="I1190" s="2"/>
      <c r="J1190" s="2"/>
      <c r="K1190" s="160"/>
      <c r="L1190" s="215"/>
      <c r="O1190" s="215"/>
    </row>
    <row r="1191" spans="1:15" ht="12.75">
      <c r="A1191" s="43"/>
      <c r="B1191" s="43"/>
      <c r="C1191" s="43"/>
      <c r="D1191" s="325"/>
      <c r="E1191" s="325"/>
      <c r="F1191" s="2"/>
      <c r="G1191" s="2"/>
      <c r="H1191" s="2"/>
      <c r="I1191" s="2"/>
      <c r="J1191" s="2"/>
      <c r="K1191" s="160"/>
      <c r="L1191" s="215"/>
      <c r="O1191" s="215"/>
    </row>
    <row r="1192" spans="1:15" ht="12.75">
      <c r="A1192" s="43"/>
      <c r="B1192" s="43"/>
      <c r="C1192" s="43"/>
      <c r="D1192" s="325"/>
      <c r="E1192" s="325"/>
      <c r="F1192" s="2"/>
      <c r="G1192" s="2"/>
      <c r="H1192" s="2"/>
      <c r="I1192" s="2"/>
      <c r="J1192" s="2"/>
      <c r="K1192" s="160"/>
      <c r="L1192" s="215"/>
      <c r="O1192" s="215"/>
    </row>
    <row r="1193" spans="1:15" ht="12.75">
      <c r="A1193" s="43"/>
      <c r="B1193" s="43"/>
      <c r="C1193" s="43"/>
      <c r="D1193" s="325"/>
      <c r="E1193" s="325"/>
      <c r="F1193" s="2"/>
      <c r="G1193" s="2"/>
      <c r="H1193" s="2"/>
      <c r="I1193" s="2"/>
      <c r="J1193" s="2"/>
      <c r="K1193" s="160"/>
      <c r="L1193" s="215"/>
      <c r="O1193" s="215"/>
    </row>
    <row r="1194" spans="1:15" ht="12.75">
      <c r="A1194" s="43"/>
      <c r="B1194" s="43"/>
      <c r="C1194" s="43"/>
      <c r="D1194" s="325"/>
      <c r="E1194" s="325"/>
      <c r="F1194" s="2"/>
      <c r="G1194" s="2"/>
      <c r="H1194" s="2"/>
      <c r="I1194" s="2"/>
      <c r="J1194" s="2"/>
      <c r="K1194" s="160"/>
      <c r="L1194" s="215"/>
      <c r="O1194" s="215"/>
    </row>
    <row r="1195" spans="1:15" ht="12.75">
      <c r="A1195" s="43"/>
      <c r="B1195" s="43"/>
      <c r="C1195" s="43"/>
      <c r="D1195" s="325"/>
      <c r="E1195" s="325"/>
      <c r="F1195" s="2"/>
      <c r="G1195" s="2"/>
      <c r="H1195" s="2"/>
      <c r="I1195" s="2"/>
      <c r="J1195" s="2"/>
      <c r="K1195" s="160"/>
      <c r="L1195" s="215"/>
      <c r="O1195" s="215"/>
    </row>
    <row r="1196" spans="1:15" ht="12.75">
      <c r="A1196" s="43"/>
      <c r="B1196" s="43"/>
      <c r="C1196" s="43"/>
      <c r="D1196" s="325"/>
      <c r="E1196" s="325"/>
      <c r="F1196" s="2"/>
      <c r="G1196" s="2"/>
      <c r="H1196" s="2"/>
      <c r="I1196" s="2"/>
      <c r="J1196" s="2"/>
      <c r="K1196" s="160"/>
      <c r="L1196" s="215"/>
      <c r="O1196" s="215"/>
    </row>
    <row r="1197" spans="1:15" ht="12.75">
      <c r="A1197" s="43"/>
      <c r="B1197" s="43"/>
      <c r="C1197" s="43"/>
      <c r="D1197" s="325"/>
      <c r="E1197" s="325"/>
      <c r="F1197" s="2"/>
      <c r="G1197" s="2"/>
      <c r="H1197" s="2"/>
      <c r="I1197" s="2"/>
      <c r="J1197" s="2"/>
      <c r="K1197" s="160"/>
      <c r="L1197" s="215"/>
      <c r="O1197" s="215"/>
    </row>
    <row r="1198" spans="1:15" ht="12.75">
      <c r="A1198" s="43"/>
      <c r="B1198" s="43"/>
      <c r="C1198" s="43"/>
      <c r="D1198" s="325"/>
      <c r="E1198" s="325"/>
      <c r="F1198" s="2"/>
      <c r="G1198" s="2"/>
      <c r="H1198" s="2"/>
      <c r="I1198" s="2"/>
      <c r="J1198" s="2"/>
      <c r="K1198" s="160"/>
      <c r="L1198" s="215"/>
      <c r="O1198" s="215"/>
    </row>
    <row r="1199" spans="1:15" ht="12.75">
      <c r="A1199" s="43"/>
      <c r="B1199" s="43"/>
      <c r="C1199" s="43"/>
      <c r="D1199" s="325"/>
      <c r="E1199" s="325"/>
      <c r="F1199" s="2"/>
      <c r="G1199" s="2"/>
      <c r="H1199" s="2"/>
      <c r="I1199" s="2"/>
      <c r="J1199" s="2"/>
      <c r="K1199" s="160"/>
      <c r="L1199" s="215"/>
      <c r="O1199" s="215"/>
    </row>
    <row r="1200" spans="1:15" ht="12.75">
      <c r="A1200" s="43"/>
      <c r="B1200" s="43"/>
      <c r="C1200" s="43"/>
      <c r="D1200" s="325"/>
      <c r="E1200" s="325"/>
      <c r="F1200" s="2"/>
      <c r="G1200" s="2"/>
      <c r="H1200" s="2"/>
      <c r="I1200" s="2"/>
      <c r="J1200" s="2"/>
      <c r="K1200" s="160"/>
      <c r="L1200" s="215"/>
      <c r="O1200" s="215"/>
    </row>
    <row r="1201" spans="1:15" ht="12.75">
      <c r="A1201" s="43"/>
      <c r="B1201" s="43"/>
      <c r="C1201" s="43"/>
      <c r="D1201" s="325"/>
      <c r="E1201" s="325"/>
      <c r="F1201" s="2"/>
      <c r="G1201" s="2"/>
      <c r="H1201" s="2"/>
      <c r="I1201" s="2"/>
      <c r="J1201" s="2"/>
      <c r="K1201" s="160"/>
      <c r="L1201" s="215"/>
      <c r="O1201" s="215"/>
    </row>
    <row r="1202" spans="1:15" ht="12.75">
      <c r="A1202" s="43"/>
      <c r="B1202" s="43"/>
      <c r="C1202" s="43"/>
      <c r="D1202" s="325"/>
      <c r="E1202" s="325"/>
      <c r="F1202" s="2"/>
      <c r="G1202" s="2"/>
      <c r="H1202" s="2"/>
      <c r="I1202" s="2"/>
      <c r="J1202" s="2"/>
      <c r="K1202" s="160"/>
      <c r="L1202" s="215"/>
      <c r="O1202" s="215"/>
    </row>
    <row r="1203" spans="1:15" ht="12.75">
      <c r="A1203" s="43"/>
      <c r="B1203" s="43"/>
      <c r="C1203" s="43"/>
      <c r="D1203" s="325"/>
      <c r="E1203" s="325"/>
      <c r="F1203" s="2"/>
      <c r="G1203" s="2"/>
      <c r="H1203" s="2"/>
      <c r="I1203" s="2"/>
      <c r="J1203" s="2"/>
      <c r="K1203" s="160"/>
      <c r="L1203" s="215"/>
      <c r="O1203" s="215"/>
    </row>
    <row r="1204" spans="1:15" ht="12.75">
      <c r="A1204" s="43"/>
      <c r="B1204" s="43"/>
      <c r="C1204" s="43"/>
      <c r="D1204" s="325"/>
      <c r="E1204" s="325"/>
      <c r="F1204" s="2"/>
      <c r="G1204" s="2"/>
      <c r="H1204" s="2"/>
      <c r="I1204" s="2"/>
      <c r="J1204" s="2"/>
      <c r="K1204" s="160"/>
      <c r="L1204" s="215"/>
      <c r="O1204" s="215"/>
    </row>
    <row r="1205" spans="1:15" ht="12.75">
      <c r="A1205" s="43"/>
      <c r="B1205" s="43"/>
      <c r="C1205" s="43"/>
      <c r="D1205" s="325"/>
      <c r="E1205" s="325"/>
      <c r="F1205" s="2"/>
      <c r="G1205" s="2"/>
      <c r="H1205" s="2"/>
      <c r="I1205" s="2"/>
      <c r="J1205" s="2"/>
      <c r="K1205" s="160"/>
      <c r="L1205" s="215"/>
      <c r="O1205" s="215"/>
    </row>
    <row r="1206" spans="1:15" ht="12.75">
      <c r="A1206" s="43"/>
      <c r="B1206" s="43"/>
      <c r="C1206" s="43"/>
      <c r="D1206" s="325"/>
      <c r="E1206" s="325"/>
      <c r="F1206" s="2"/>
      <c r="G1206" s="2"/>
      <c r="H1206" s="2"/>
      <c r="I1206" s="2"/>
      <c r="J1206" s="2"/>
      <c r="K1206" s="160"/>
      <c r="L1206" s="215"/>
      <c r="O1206" s="215"/>
    </row>
    <row r="1207" spans="1:15" ht="12.75">
      <c r="A1207" s="43"/>
      <c r="B1207" s="43"/>
      <c r="C1207" s="43"/>
      <c r="D1207" s="325"/>
      <c r="E1207" s="325"/>
      <c r="F1207" s="2"/>
      <c r="G1207" s="2"/>
      <c r="H1207" s="2"/>
      <c r="I1207" s="2"/>
      <c r="J1207" s="2"/>
      <c r="K1207" s="160"/>
      <c r="L1207" s="215"/>
      <c r="O1207" s="215"/>
    </row>
    <row r="1208" spans="1:15" ht="12.75">
      <c r="A1208" s="43"/>
      <c r="B1208" s="43"/>
      <c r="C1208" s="43"/>
      <c r="D1208" s="325"/>
      <c r="E1208" s="325"/>
      <c r="F1208" s="2"/>
      <c r="G1208" s="2"/>
      <c r="H1208" s="2"/>
      <c r="I1208" s="2"/>
      <c r="J1208" s="2"/>
      <c r="K1208" s="160"/>
      <c r="L1208" s="215"/>
      <c r="O1208" s="215"/>
    </row>
    <row r="1209" spans="1:15" ht="12.75">
      <c r="A1209" s="43"/>
      <c r="B1209" s="43"/>
      <c r="C1209" s="43"/>
      <c r="D1209" s="325"/>
      <c r="E1209" s="325"/>
      <c r="F1209" s="2"/>
      <c r="G1209" s="2"/>
      <c r="H1209" s="2"/>
      <c r="I1209" s="2"/>
      <c r="J1209" s="2"/>
      <c r="K1209" s="160"/>
      <c r="L1209" s="215"/>
      <c r="O1209" s="215"/>
    </row>
    <row r="1210" spans="1:15" ht="12.75">
      <c r="A1210" s="43"/>
      <c r="B1210" s="43"/>
      <c r="C1210" s="43"/>
      <c r="D1210" s="325"/>
      <c r="E1210" s="325"/>
      <c r="F1210" s="2"/>
      <c r="G1210" s="2"/>
      <c r="H1210" s="2"/>
      <c r="I1210" s="2"/>
      <c r="J1210" s="2"/>
      <c r="K1210" s="160"/>
      <c r="L1210" s="215"/>
      <c r="O1210" s="215"/>
    </row>
    <row r="1211" spans="1:15" ht="12.75">
      <c r="A1211" s="43"/>
      <c r="B1211" s="43"/>
      <c r="C1211" s="43"/>
      <c r="D1211" s="325"/>
      <c r="E1211" s="325"/>
      <c r="F1211" s="2"/>
      <c r="G1211" s="2"/>
      <c r="H1211" s="2"/>
      <c r="I1211" s="2"/>
      <c r="J1211" s="2"/>
      <c r="K1211" s="160"/>
      <c r="L1211" s="215"/>
      <c r="O1211" s="215"/>
    </row>
    <row r="1212" spans="1:15" ht="12.75">
      <c r="A1212" s="43"/>
      <c r="B1212" s="43"/>
      <c r="C1212" s="43"/>
      <c r="D1212" s="325"/>
      <c r="E1212" s="325"/>
      <c r="F1212" s="17"/>
      <c r="G1212" s="2"/>
      <c r="H1212" s="2"/>
      <c r="I1212" s="2"/>
      <c r="J1212" s="2"/>
      <c r="K1212" s="160"/>
      <c r="L1212" s="215"/>
      <c r="O1212" s="215"/>
    </row>
    <row r="1213" spans="1:15" ht="12.75">
      <c r="A1213" s="43"/>
      <c r="B1213" s="43"/>
      <c r="C1213" s="43"/>
      <c r="D1213" s="325"/>
      <c r="E1213" s="325"/>
      <c r="F1213" s="2"/>
      <c r="G1213" s="2"/>
      <c r="H1213" s="2"/>
      <c r="I1213" s="2"/>
      <c r="J1213" s="2"/>
      <c r="K1213" s="160"/>
      <c r="L1213" s="215"/>
      <c r="O1213" s="215"/>
    </row>
    <row r="1214" spans="1:15" ht="12.75">
      <c r="A1214" s="43"/>
      <c r="B1214" s="43"/>
      <c r="C1214" s="43"/>
      <c r="D1214" s="325"/>
      <c r="E1214" s="325"/>
      <c r="F1214" s="2"/>
      <c r="G1214" s="2"/>
      <c r="H1214" s="2"/>
      <c r="I1214" s="2"/>
      <c r="J1214" s="2"/>
      <c r="K1214" s="160"/>
      <c r="L1214" s="215"/>
      <c r="O1214" s="215"/>
    </row>
    <row r="1215" spans="1:15" ht="12.75">
      <c r="A1215" s="43"/>
      <c r="B1215" s="43"/>
      <c r="C1215" s="43"/>
      <c r="D1215" s="325"/>
      <c r="E1215" s="325"/>
      <c r="F1215" s="2"/>
      <c r="G1215" s="2"/>
      <c r="H1215" s="2"/>
      <c r="I1215" s="2"/>
      <c r="J1215" s="2"/>
      <c r="K1215" s="160"/>
      <c r="L1215" s="215"/>
      <c r="O1215" s="215"/>
    </row>
    <row r="1216" spans="1:15" ht="12.75">
      <c r="A1216" s="43"/>
      <c r="B1216" s="43"/>
      <c r="C1216" s="43"/>
      <c r="D1216" s="325"/>
      <c r="E1216" s="325"/>
      <c r="F1216" s="2"/>
      <c r="G1216" s="2"/>
      <c r="H1216" s="2"/>
      <c r="I1216" s="2"/>
      <c r="J1216" s="2"/>
      <c r="K1216" s="160"/>
      <c r="L1216" s="215"/>
      <c r="O1216" s="215"/>
    </row>
    <row r="1217" spans="1:15" ht="12.75">
      <c r="A1217" s="43"/>
      <c r="B1217" s="43"/>
      <c r="C1217" s="43"/>
      <c r="D1217" s="325"/>
      <c r="E1217" s="325"/>
      <c r="F1217" s="2"/>
      <c r="G1217" s="2"/>
      <c r="H1217" s="2"/>
      <c r="I1217" s="2"/>
      <c r="J1217" s="2"/>
      <c r="K1217" s="160"/>
      <c r="L1217" s="215"/>
      <c r="O1217" s="215"/>
    </row>
    <row r="1218" spans="1:15" ht="12.75">
      <c r="A1218" s="43"/>
      <c r="B1218" s="43"/>
      <c r="C1218" s="43"/>
      <c r="D1218" s="325"/>
      <c r="E1218" s="325"/>
      <c r="F1218" s="2"/>
      <c r="G1218" s="2"/>
      <c r="H1218" s="2"/>
      <c r="I1218" s="2"/>
      <c r="J1218" s="2"/>
      <c r="K1218" s="160"/>
      <c r="L1218" s="215"/>
      <c r="O1218" s="215"/>
    </row>
    <row r="1219" spans="1:15" ht="12.75">
      <c r="A1219" s="43"/>
      <c r="B1219" s="43"/>
      <c r="C1219" s="43"/>
      <c r="D1219" s="325"/>
      <c r="E1219" s="325"/>
      <c r="F1219" s="2"/>
      <c r="G1219" s="2"/>
      <c r="H1219" s="2"/>
      <c r="I1219" s="2"/>
      <c r="J1219" s="2"/>
      <c r="K1219" s="160"/>
      <c r="L1219" s="215"/>
      <c r="O1219" s="215"/>
    </row>
    <row r="1220" spans="1:11" ht="12.75">
      <c r="A1220" s="31"/>
      <c r="B1220" s="31"/>
      <c r="C1220" s="31"/>
      <c r="D1220" s="408"/>
      <c r="E1220" s="408"/>
      <c r="K1220" s="159"/>
    </row>
    <row r="1221" spans="1:11" ht="12.75">
      <c r="A1221" s="31"/>
      <c r="B1221" s="31"/>
      <c r="C1221" s="31"/>
      <c r="D1221" s="408"/>
      <c r="E1221" s="408"/>
      <c r="K1221" s="159"/>
    </row>
    <row r="1222" spans="1:11" ht="12.75">
      <c r="A1222" s="31"/>
      <c r="B1222" s="31"/>
      <c r="C1222" s="31"/>
      <c r="D1222" s="408"/>
      <c r="E1222" s="408"/>
      <c r="K1222" s="159"/>
    </row>
    <row r="1223" spans="1:11" ht="12.75">
      <c r="A1223" s="31"/>
      <c r="B1223" s="31"/>
      <c r="C1223" s="31"/>
      <c r="D1223" s="408"/>
      <c r="E1223" s="408"/>
      <c r="K1223" s="159"/>
    </row>
    <row r="1224" spans="1:11" ht="12.75">
      <c r="A1224" s="31"/>
      <c r="B1224" s="31"/>
      <c r="C1224" s="31"/>
      <c r="D1224" s="408"/>
      <c r="E1224" s="408"/>
      <c r="K1224" s="159"/>
    </row>
    <row r="1225" spans="1:11" ht="12.75">
      <c r="A1225" s="31"/>
      <c r="B1225" s="31"/>
      <c r="C1225" s="31"/>
      <c r="D1225" s="408"/>
      <c r="E1225" s="408"/>
      <c r="K1225" s="159"/>
    </row>
    <row r="1226" spans="1:11" ht="12.75">
      <c r="A1226" s="31"/>
      <c r="B1226" s="31"/>
      <c r="C1226" s="31"/>
      <c r="D1226" s="408"/>
      <c r="E1226" s="408"/>
      <c r="K1226" s="159"/>
    </row>
    <row r="1227" spans="1:11" ht="12.75">
      <c r="A1227" s="31"/>
      <c r="B1227" s="31"/>
      <c r="C1227" s="31"/>
      <c r="D1227" s="408"/>
      <c r="E1227" s="408"/>
      <c r="K1227" s="159"/>
    </row>
    <row r="1228" spans="1:11" ht="12.75">
      <c r="A1228" s="31"/>
      <c r="B1228" s="31"/>
      <c r="C1228" s="31"/>
      <c r="D1228" s="408"/>
      <c r="E1228" s="408"/>
      <c r="K1228" s="159"/>
    </row>
    <row r="1229" spans="1:11" ht="12.75">
      <c r="A1229" s="31"/>
      <c r="B1229" s="31"/>
      <c r="C1229" s="31"/>
      <c r="D1229" s="408"/>
      <c r="E1229" s="408"/>
      <c r="K1229" s="159"/>
    </row>
    <row r="1230" spans="1:11" ht="12.75">
      <c r="A1230" s="31"/>
      <c r="B1230" s="31"/>
      <c r="C1230" s="31"/>
      <c r="D1230" s="408"/>
      <c r="E1230" s="408"/>
      <c r="K1230" s="159"/>
    </row>
    <row r="1231" spans="1:11" ht="12.75">
      <c r="A1231" s="31"/>
      <c r="B1231" s="31"/>
      <c r="C1231" s="31"/>
      <c r="D1231" s="408"/>
      <c r="E1231" s="408"/>
      <c r="K1231" s="159"/>
    </row>
    <row r="1232" spans="1:11" ht="12.75">
      <c r="A1232" s="31"/>
      <c r="B1232" s="31"/>
      <c r="C1232" s="31"/>
      <c r="D1232" s="408"/>
      <c r="E1232" s="408"/>
      <c r="K1232" s="159"/>
    </row>
    <row r="1233" spans="1:11" ht="12.75">
      <c r="A1233" s="31"/>
      <c r="B1233" s="31"/>
      <c r="C1233" s="31"/>
      <c r="D1233" s="408"/>
      <c r="E1233" s="408"/>
      <c r="K1233" s="159"/>
    </row>
    <row r="1234" spans="1:11" ht="12.75">
      <c r="A1234" s="31"/>
      <c r="B1234" s="31"/>
      <c r="C1234" s="31"/>
      <c r="D1234" s="408"/>
      <c r="E1234" s="408"/>
      <c r="K1234" s="159"/>
    </row>
    <row r="1235" spans="1:11" ht="12.75">
      <c r="A1235" s="31"/>
      <c r="B1235" s="31"/>
      <c r="C1235" s="31"/>
      <c r="D1235" s="408"/>
      <c r="E1235" s="408"/>
      <c r="K1235" s="159"/>
    </row>
    <row r="1236" spans="1:11" ht="12.75">
      <c r="A1236" s="31"/>
      <c r="B1236" s="31"/>
      <c r="C1236" s="31"/>
      <c r="D1236" s="408"/>
      <c r="E1236" s="408"/>
      <c r="K1236" s="159"/>
    </row>
    <row r="1237" spans="1:11" ht="12.75">
      <c r="A1237" s="31"/>
      <c r="B1237" s="31"/>
      <c r="C1237" s="31"/>
      <c r="D1237" s="408"/>
      <c r="E1237" s="408"/>
      <c r="K1237" s="159"/>
    </row>
    <row r="1238" spans="1:11" ht="12.75">
      <c r="A1238" s="31"/>
      <c r="B1238" s="31"/>
      <c r="C1238" s="31"/>
      <c r="D1238" s="408"/>
      <c r="E1238" s="408"/>
      <c r="K1238" s="159"/>
    </row>
    <row r="1239" spans="1:11" ht="12.75">
      <c r="A1239" s="31"/>
      <c r="B1239" s="31"/>
      <c r="C1239" s="31"/>
      <c r="D1239" s="408"/>
      <c r="E1239" s="408"/>
      <c r="K1239" s="159"/>
    </row>
    <row r="1240" spans="1:11" ht="12.75">
      <c r="A1240" s="31"/>
      <c r="B1240" s="31"/>
      <c r="C1240" s="31"/>
      <c r="D1240" s="408"/>
      <c r="E1240" s="408"/>
      <c r="K1240" s="159"/>
    </row>
    <row r="1241" spans="1:11" ht="12.75">
      <c r="A1241" s="31"/>
      <c r="B1241" s="31"/>
      <c r="C1241" s="31"/>
      <c r="D1241" s="408"/>
      <c r="E1241" s="408"/>
      <c r="K1241" s="159"/>
    </row>
    <row r="1242" spans="1:11" ht="12.75">
      <c r="A1242" s="31"/>
      <c r="B1242" s="31"/>
      <c r="C1242" s="31"/>
      <c r="D1242" s="408"/>
      <c r="E1242" s="408"/>
      <c r="K1242" s="159"/>
    </row>
    <row r="1243" spans="1:11" ht="12.75">
      <c r="A1243" s="31"/>
      <c r="B1243" s="31"/>
      <c r="C1243" s="31"/>
      <c r="D1243" s="408"/>
      <c r="E1243" s="408"/>
      <c r="K1243" s="159"/>
    </row>
    <row r="1244" spans="1:11" ht="12.75">
      <c r="A1244" s="31"/>
      <c r="B1244" s="31"/>
      <c r="C1244" s="31"/>
      <c r="D1244" s="408"/>
      <c r="E1244" s="408"/>
      <c r="K1244" s="159"/>
    </row>
    <row r="1245" spans="1:11" ht="12.75">
      <c r="A1245" s="31"/>
      <c r="B1245" s="31"/>
      <c r="C1245" s="31"/>
      <c r="D1245" s="408"/>
      <c r="E1245" s="408"/>
      <c r="K1245" s="159"/>
    </row>
    <row r="1246" spans="1:11" ht="12.75">
      <c r="A1246" s="31"/>
      <c r="B1246" s="31"/>
      <c r="C1246" s="31"/>
      <c r="D1246" s="408"/>
      <c r="E1246" s="408"/>
      <c r="K1246" s="159"/>
    </row>
    <row r="1247" spans="1:11" ht="12.75">
      <c r="A1247" s="31"/>
      <c r="B1247" s="31"/>
      <c r="C1247" s="31"/>
      <c r="D1247" s="408"/>
      <c r="E1247" s="408"/>
      <c r="K1247" s="159"/>
    </row>
    <row r="1248" spans="1:11" ht="12.75">
      <c r="A1248" s="31"/>
      <c r="B1248" s="31"/>
      <c r="C1248" s="31"/>
      <c r="D1248" s="408"/>
      <c r="E1248" s="408"/>
      <c r="K1248" s="159"/>
    </row>
    <row r="1249" spans="1:11" ht="12.75">
      <c r="A1249" s="31"/>
      <c r="B1249" s="31"/>
      <c r="C1249" s="31"/>
      <c r="D1249" s="408"/>
      <c r="E1249" s="408"/>
      <c r="K1249" s="159"/>
    </row>
    <row r="1250" spans="1:11" ht="12.75">
      <c r="A1250" s="31"/>
      <c r="B1250" s="31"/>
      <c r="C1250" s="31"/>
      <c r="D1250" s="408"/>
      <c r="E1250" s="408"/>
      <c r="K1250" s="159"/>
    </row>
    <row r="1251" spans="1:11" ht="12.75">
      <c r="A1251" s="31"/>
      <c r="B1251" s="31"/>
      <c r="C1251" s="31"/>
      <c r="D1251" s="408"/>
      <c r="E1251" s="408"/>
      <c r="K1251" s="159"/>
    </row>
    <row r="1252" spans="1:11" ht="12.75">
      <c r="A1252" s="31"/>
      <c r="B1252" s="31"/>
      <c r="C1252" s="31"/>
      <c r="D1252" s="408"/>
      <c r="E1252" s="408"/>
      <c r="K1252" s="159"/>
    </row>
    <row r="1253" spans="1:11" ht="12.75">
      <c r="A1253" s="31"/>
      <c r="B1253" s="31"/>
      <c r="C1253" s="31"/>
      <c r="D1253" s="408"/>
      <c r="E1253" s="408"/>
      <c r="K1253" s="159"/>
    </row>
    <row r="1254" spans="1:11" ht="12.75">
      <c r="A1254" s="31"/>
      <c r="B1254" s="31"/>
      <c r="C1254" s="31"/>
      <c r="D1254" s="408"/>
      <c r="E1254" s="408"/>
      <c r="K1254" s="159"/>
    </row>
    <row r="1255" spans="1:11" ht="12.75">
      <c r="A1255" s="31"/>
      <c r="B1255" s="31"/>
      <c r="C1255" s="31"/>
      <c r="D1255" s="408"/>
      <c r="E1255" s="408"/>
      <c r="K1255" s="159"/>
    </row>
    <row r="1256" spans="1:11" ht="12.75">
      <c r="A1256" s="31"/>
      <c r="B1256" s="31"/>
      <c r="C1256" s="31"/>
      <c r="D1256" s="408"/>
      <c r="E1256" s="408"/>
      <c r="K1256" s="159"/>
    </row>
    <row r="1257" spans="1:11" ht="12.75">
      <c r="A1257" s="31"/>
      <c r="B1257" s="31"/>
      <c r="C1257" s="31"/>
      <c r="D1257" s="408"/>
      <c r="E1257" s="408"/>
      <c r="K1257" s="159"/>
    </row>
    <row r="1258" spans="1:11" ht="12.75">
      <c r="A1258" s="31"/>
      <c r="B1258" s="31"/>
      <c r="C1258" s="31"/>
      <c r="D1258" s="408"/>
      <c r="E1258" s="408"/>
      <c r="K1258" s="159"/>
    </row>
    <row r="1259" spans="1:11" ht="12.75">
      <c r="A1259" s="31"/>
      <c r="B1259" s="31"/>
      <c r="C1259" s="31"/>
      <c r="D1259" s="408"/>
      <c r="E1259" s="408"/>
      <c r="K1259" s="159"/>
    </row>
    <row r="1260" spans="1:11" ht="12.75">
      <c r="A1260" s="31"/>
      <c r="B1260" s="31"/>
      <c r="C1260" s="31"/>
      <c r="D1260" s="408"/>
      <c r="E1260" s="408"/>
      <c r="K1260" s="159"/>
    </row>
    <row r="1261" spans="1:11" ht="12.75">
      <c r="A1261" s="31"/>
      <c r="B1261" s="31"/>
      <c r="C1261" s="31"/>
      <c r="D1261" s="408"/>
      <c r="E1261" s="408"/>
      <c r="K1261" s="159"/>
    </row>
    <row r="1262" spans="1:11" ht="12.75">
      <c r="A1262" s="31"/>
      <c r="B1262" s="31"/>
      <c r="C1262" s="31"/>
      <c r="D1262" s="408"/>
      <c r="E1262" s="408"/>
      <c r="K1262" s="159"/>
    </row>
    <row r="1263" spans="1:11" ht="12.75">
      <c r="A1263" s="31"/>
      <c r="B1263" s="31"/>
      <c r="C1263" s="31"/>
      <c r="D1263" s="408"/>
      <c r="E1263" s="408"/>
      <c r="K1263" s="159"/>
    </row>
    <row r="1264" spans="1:11" ht="12.75">
      <c r="A1264" s="31"/>
      <c r="B1264" s="31"/>
      <c r="C1264" s="31"/>
      <c r="D1264" s="408"/>
      <c r="E1264" s="408"/>
      <c r="K1264" s="159"/>
    </row>
    <row r="1265" spans="1:11" ht="12.75">
      <c r="A1265" s="31"/>
      <c r="B1265" s="31"/>
      <c r="C1265" s="31"/>
      <c r="D1265" s="408"/>
      <c r="E1265" s="408"/>
      <c r="K1265" s="159"/>
    </row>
    <row r="1266" spans="1:11" ht="12.75">
      <c r="A1266" s="31"/>
      <c r="B1266" s="31"/>
      <c r="C1266" s="31"/>
      <c r="D1266" s="408"/>
      <c r="E1266" s="408"/>
      <c r="K1266" s="159"/>
    </row>
    <row r="1267" spans="1:11" ht="12.75">
      <c r="A1267" s="31"/>
      <c r="B1267" s="31"/>
      <c r="C1267" s="31"/>
      <c r="D1267" s="408"/>
      <c r="E1267" s="408"/>
      <c r="K1267" s="159"/>
    </row>
    <row r="1268" spans="1:11" ht="12.75">
      <c r="A1268" s="31"/>
      <c r="B1268" s="31"/>
      <c r="C1268" s="31"/>
      <c r="D1268" s="408"/>
      <c r="E1268" s="408"/>
      <c r="K1268" s="159"/>
    </row>
    <row r="1269" spans="1:11" ht="12.75">
      <c r="A1269" s="31"/>
      <c r="B1269" s="31"/>
      <c r="C1269" s="31"/>
      <c r="D1269" s="408"/>
      <c r="E1269" s="408"/>
      <c r="K1269" s="159"/>
    </row>
    <row r="1270" spans="1:11" ht="12.75">
      <c r="A1270" s="31"/>
      <c r="B1270" s="31"/>
      <c r="C1270" s="31"/>
      <c r="D1270" s="408"/>
      <c r="E1270" s="408"/>
      <c r="K1270" s="159"/>
    </row>
    <row r="1271" spans="1:11" ht="12.75">
      <c r="A1271" s="31"/>
      <c r="B1271" s="31"/>
      <c r="C1271" s="31"/>
      <c r="D1271" s="408"/>
      <c r="E1271" s="408"/>
      <c r="K1271" s="159"/>
    </row>
    <row r="1272" spans="1:11" ht="12.75">
      <c r="A1272" s="31"/>
      <c r="B1272" s="31"/>
      <c r="C1272" s="31"/>
      <c r="D1272" s="408"/>
      <c r="E1272" s="408"/>
      <c r="K1272" s="159"/>
    </row>
    <row r="1273" spans="1:11" ht="12.75">
      <c r="A1273" s="31"/>
      <c r="B1273" s="31"/>
      <c r="C1273" s="31"/>
      <c r="D1273" s="408"/>
      <c r="E1273" s="408"/>
      <c r="K1273" s="159"/>
    </row>
    <row r="1274" spans="1:11" ht="12.75">
      <c r="A1274" s="31"/>
      <c r="B1274" s="31"/>
      <c r="C1274" s="31"/>
      <c r="D1274" s="408"/>
      <c r="E1274" s="408"/>
      <c r="K1274" s="159"/>
    </row>
    <row r="1275" spans="1:11" ht="12.75">
      <c r="A1275" s="31"/>
      <c r="B1275" s="31"/>
      <c r="C1275" s="31"/>
      <c r="D1275" s="408"/>
      <c r="E1275" s="408"/>
      <c r="K1275" s="159"/>
    </row>
    <row r="1276" spans="1:11" ht="12.75">
      <c r="A1276" s="31"/>
      <c r="B1276" s="31"/>
      <c r="C1276" s="31"/>
      <c r="D1276" s="408"/>
      <c r="E1276" s="408"/>
      <c r="K1276" s="159"/>
    </row>
    <row r="1277" spans="1:11" ht="12.75">
      <c r="A1277" s="31"/>
      <c r="B1277" s="31"/>
      <c r="C1277" s="31"/>
      <c r="D1277" s="408"/>
      <c r="E1277" s="408"/>
      <c r="K1277" s="159"/>
    </row>
    <row r="1278" spans="1:11" ht="12.75">
      <c r="A1278" s="31"/>
      <c r="B1278" s="31"/>
      <c r="C1278" s="31"/>
      <c r="D1278" s="408"/>
      <c r="E1278" s="408"/>
      <c r="K1278" s="159"/>
    </row>
    <row r="1279" spans="1:11" ht="12.75">
      <c r="A1279" s="31"/>
      <c r="B1279" s="31"/>
      <c r="C1279" s="31"/>
      <c r="D1279" s="408"/>
      <c r="E1279" s="408"/>
      <c r="K1279" s="159"/>
    </row>
    <row r="1280" spans="1:11" ht="12.75">
      <c r="A1280" s="31"/>
      <c r="B1280" s="31"/>
      <c r="C1280" s="31"/>
      <c r="D1280" s="408"/>
      <c r="E1280" s="408"/>
      <c r="K1280" s="159"/>
    </row>
    <row r="1281" spans="1:11" ht="12.75">
      <c r="A1281" s="31"/>
      <c r="B1281" s="31"/>
      <c r="C1281" s="31"/>
      <c r="D1281" s="408"/>
      <c r="E1281" s="408"/>
      <c r="K1281" s="159"/>
    </row>
    <row r="1282" spans="1:11" ht="12.75">
      <c r="A1282" s="31"/>
      <c r="B1282" s="31"/>
      <c r="C1282" s="31"/>
      <c r="D1282" s="408"/>
      <c r="E1282" s="408"/>
      <c r="K1282" s="159"/>
    </row>
    <row r="1283" spans="1:11" ht="12.75">
      <c r="A1283" s="31"/>
      <c r="B1283" s="31"/>
      <c r="C1283" s="31"/>
      <c r="D1283" s="408"/>
      <c r="E1283" s="408"/>
      <c r="K1283" s="159"/>
    </row>
    <row r="1284" spans="1:11" ht="12.75">
      <c r="A1284" s="31"/>
      <c r="B1284" s="31"/>
      <c r="C1284" s="31"/>
      <c r="D1284" s="408"/>
      <c r="E1284" s="408"/>
      <c r="K1284" s="159"/>
    </row>
    <row r="1285" spans="1:11" ht="12.75">
      <c r="A1285" s="31"/>
      <c r="B1285" s="31"/>
      <c r="C1285" s="31"/>
      <c r="D1285" s="408"/>
      <c r="E1285" s="408"/>
      <c r="K1285" s="159"/>
    </row>
    <row r="1286" spans="1:11" ht="12.75">
      <c r="A1286" s="31"/>
      <c r="B1286" s="31"/>
      <c r="C1286" s="31"/>
      <c r="D1286" s="408"/>
      <c r="E1286" s="408"/>
      <c r="K1286" s="159"/>
    </row>
    <row r="1287" spans="1:11" ht="12.75">
      <c r="A1287" s="31"/>
      <c r="B1287" s="31"/>
      <c r="C1287" s="31"/>
      <c r="D1287" s="408"/>
      <c r="E1287" s="408"/>
      <c r="K1287" s="159"/>
    </row>
    <row r="1288" spans="1:11" ht="12.75">
      <c r="A1288" s="31"/>
      <c r="B1288" s="31"/>
      <c r="C1288" s="31"/>
      <c r="D1288" s="408"/>
      <c r="E1288" s="408"/>
      <c r="K1288" s="159"/>
    </row>
    <row r="1289" spans="1:11" ht="12.75">
      <c r="A1289" s="31"/>
      <c r="B1289" s="31"/>
      <c r="C1289" s="31"/>
      <c r="D1289" s="408"/>
      <c r="E1289" s="408"/>
      <c r="K1289" s="159"/>
    </row>
    <row r="1290" spans="1:11" ht="12.75">
      <c r="A1290" s="31"/>
      <c r="B1290" s="31"/>
      <c r="C1290" s="31"/>
      <c r="D1290" s="408"/>
      <c r="E1290" s="408"/>
      <c r="K1290" s="159"/>
    </row>
    <row r="1291" spans="1:11" ht="12.75">
      <c r="A1291" s="31"/>
      <c r="B1291" s="31"/>
      <c r="C1291" s="31"/>
      <c r="D1291" s="408"/>
      <c r="E1291" s="408"/>
      <c r="K1291" s="159"/>
    </row>
    <row r="1292" spans="1:11" ht="12.75">
      <c r="A1292" s="31"/>
      <c r="B1292" s="31"/>
      <c r="C1292" s="31"/>
      <c r="D1292" s="408"/>
      <c r="E1292" s="408"/>
      <c r="K1292" s="159"/>
    </row>
    <row r="1293" spans="1:11" ht="12.75">
      <c r="A1293" s="31"/>
      <c r="B1293" s="31"/>
      <c r="C1293" s="31"/>
      <c r="D1293" s="408"/>
      <c r="E1293" s="408"/>
      <c r="K1293" s="159"/>
    </row>
    <row r="1294" spans="1:11" ht="12.75">
      <c r="A1294" s="31"/>
      <c r="B1294" s="31"/>
      <c r="C1294" s="31"/>
      <c r="D1294" s="408"/>
      <c r="E1294" s="408"/>
      <c r="K1294" s="159"/>
    </row>
    <row r="1295" spans="1:11" ht="12.75">
      <c r="A1295" s="31"/>
      <c r="B1295" s="31"/>
      <c r="C1295" s="31"/>
      <c r="D1295" s="408"/>
      <c r="E1295" s="408"/>
      <c r="K1295" s="159"/>
    </row>
    <row r="1296" spans="1:11" ht="12.75">
      <c r="A1296" s="31"/>
      <c r="B1296" s="31"/>
      <c r="C1296" s="31"/>
      <c r="D1296" s="408"/>
      <c r="E1296" s="408"/>
      <c r="K1296" s="159"/>
    </row>
    <row r="1297" spans="1:11" ht="12.75">
      <c r="A1297" s="31"/>
      <c r="B1297" s="31"/>
      <c r="C1297" s="31"/>
      <c r="D1297" s="408"/>
      <c r="E1297" s="408"/>
      <c r="K1297" s="159"/>
    </row>
    <row r="1298" spans="1:11" ht="12.75">
      <c r="A1298" s="31"/>
      <c r="B1298" s="31"/>
      <c r="C1298" s="31"/>
      <c r="D1298" s="408"/>
      <c r="E1298" s="408"/>
      <c r="K1298" s="159"/>
    </row>
    <row r="1299" spans="1:11" ht="12.75">
      <c r="A1299" s="31"/>
      <c r="B1299" s="31"/>
      <c r="C1299" s="31"/>
      <c r="D1299" s="408"/>
      <c r="E1299" s="408"/>
      <c r="K1299" s="159"/>
    </row>
    <row r="1300" spans="1:11" ht="12.75">
      <c r="A1300" s="31"/>
      <c r="B1300" s="31"/>
      <c r="C1300" s="31"/>
      <c r="D1300" s="408"/>
      <c r="E1300" s="408"/>
      <c r="K1300" s="159"/>
    </row>
    <row r="1301" spans="1:11" ht="12.75">
      <c r="A1301" s="31"/>
      <c r="B1301" s="31"/>
      <c r="C1301" s="31"/>
      <c r="D1301" s="408"/>
      <c r="E1301" s="408"/>
      <c r="K1301" s="159"/>
    </row>
    <row r="1302" spans="1:11" ht="12.75">
      <c r="A1302" s="31"/>
      <c r="B1302" s="31"/>
      <c r="C1302" s="31"/>
      <c r="D1302" s="408"/>
      <c r="E1302" s="408"/>
      <c r="K1302" s="159"/>
    </row>
    <row r="1303" spans="1:11" ht="12.75">
      <c r="A1303" s="31"/>
      <c r="B1303" s="31"/>
      <c r="C1303" s="31"/>
      <c r="D1303" s="408"/>
      <c r="E1303" s="408"/>
      <c r="K1303" s="159"/>
    </row>
    <row r="1304" spans="1:11" ht="12.75">
      <c r="A1304" s="31"/>
      <c r="B1304" s="31"/>
      <c r="C1304" s="31"/>
      <c r="D1304" s="408"/>
      <c r="E1304" s="408"/>
      <c r="K1304" s="159"/>
    </row>
    <row r="1305" spans="1:11" ht="12.75">
      <c r="A1305" s="31"/>
      <c r="B1305" s="31"/>
      <c r="C1305" s="31"/>
      <c r="D1305" s="408"/>
      <c r="E1305" s="408"/>
      <c r="K1305" s="159"/>
    </row>
    <row r="1306" spans="1:11" ht="12.75">
      <c r="A1306" s="31"/>
      <c r="B1306" s="31"/>
      <c r="C1306" s="31"/>
      <c r="D1306" s="408"/>
      <c r="E1306" s="408"/>
      <c r="K1306" s="159"/>
    </row>
    <row r="1307" spans="1:11" ht="12.75">
      <c r="A1307" s="31"/>
      <c r="B1307" s="31"/>
      <c r="C1307" s="31"/>
      <c r="D1307" s="408"/>
      <c r="E1307" s="408"/>
      <c r="K1307" s="159"/>
    </row>
    <row r="1308" spans="1:11" ht="12.75">
      <c r="A1308" s="31"/>
      <c r="B1308" s="31"/>
      <c r="C1308" s="31"/>
      <c r="D1308" s="408"/>
      <c r="E1308" s="408"/>
      <c r="K1308" s="159"/>
    </row>
    <row r="1309" spans="1:11" ht="12.75">
      <c r="A1309" s="31"/>
      <c r="B1309" s="31"/>
      <c r="C1309" s="31"/>
      <c r="D1309" s="408"/>
      <c r="E1309" s="408"/>
      <c r="K1309" s="159"/>
    </row>
    <row r="1310" spans="1:11" ht="12.75">
      <c r="A1310" s="31"/>
      <c r="B1310" s="31"/>
      <c r="C1310" s="31"/>
      <c r="D1310" s="408"/>
      <c r="E1310" s="408"/>
      <c r="K1310" s="159"/>
    </row>
    <row r="1311" spans="1:11" ht="12.75">
      <c r="A1311" s="31"/>
      <c r="B1311" s="31"/>
      <c r="C1311" s="31"/>
      <c r="D1311" s="408"/>
      <c r="E1311" s="408"/>
      <c r="K1311" s="159"/>
    </row>
    <row r="1312" spans="1:11" ht="12.75">
      <c r="A1312" s="31"/>
      <c r="B1312" s="31"/>
      <c r="C1312" s="31"/>
      <c r="D1312" s="408"/>
      <c r="E1312" s="408"/>
      <c r="K1312" s="159"/>
    </row>
    <row r="1313" spans="1:11" ht="12.75">
      <c r="A1313" s="31"/>
      <c r="B1313" s="31"/>
      <c r="C1313" s="31"/>
      <c r="D1313" s="408"/>
      <c r="E1313" s="408"/>
      <c r="K1313" s="159"/>
    </row>
    <row r="1314" spans="1:11" ht="12.75">
      <c r="A1314" s="31"/>
      <c r="B1314" s="31"/>
      <c r="C1314" s="31"/>
      <c r="D1314" s="408"/>
      <c r="E1314" s="408"/>
      <c r="K1314" s="159"/>
    </row>
    <row r="1315" spans="1:11" ht="12.75">
      <c r="A1315" s="31"/>
      <c r="B1315" s="31"/>
      <c r="C1315" s="31"/>
      <c r="D1315" s="408"/>
      <c r="E1315" s="408"/>
      <c r="K1315" s="159"/>
    </row>
    <row r="1316" spans="1:11" ht="12.75">
      <c r="A1316" s="31"/>
      <c r="B1316" s="31"/>
      <c r="C1316" s="31"/>
      <c r="D1316" s="408"/>
      <c r="E1316" s="408"/>
      <c r="K1316" s="159"/>
    </row>
    <row r="1317" spans="1:11" ht="12.75">
      <c r="A1317" s="31"/>
      <c r="B1317" s="31"/>
      <c r="C1317" s="31"/>
      <c r="D1317" s="408"/>
      <c r="E1317" s="408"/>
      <c r="K1317" s="159"/>
    </row>
    <row r="1318" spans="1:11" ht="12.75">
      <c r="A1318" s="31"/>
      <c r="B1318" s="31"/>
      <c r="C1318" s="31"/>
      <c r="D1318" s="408"/>
      <c r="E1318" s="408"/>
      <c r="K1318" s="159"/>
    </row>
    <row r="1319" spans="1:11" ht="12.75">
      <c r="A1319" s="31"/>
      <c r="B1319" s="31"/>
      <c r="C1319" s="31"/>
      <c r="D1319" s="408"/>
      <c r="E1319" s="408"/>
      <c r="K1319" s="159"/>
    </row>
    <row r="1320" spans="1:11" ht="12.75">
      <c r="A1320" s="31"/>
      <c r="B1320" s="31"/>
      <c r="C1320" s="31"/>
      <c r="D1320" s="408"/>
      <c r="E1320" s="408"/>
      <c r="K1320" s="159"/>
    </row>
    <row r="1321" spans="1:11" ht="12.75">
      <c r="A1321" s="31"/>
      <c r="B1321" s="31"/>
      <c r="C1321" s="31"/>
      <c r="D1321" s="408"/>
      <c r="E1321" s="408"/>
      <c r="K1321" s="159"/>
    </row>
    <row r="1322" spans="1:11" ht="12.75">
      <c r="A1322" s="31"/>
      <c r="B1322" s="31"/>
      <c r="C1322" s="31"/>
      <c r="D1322" s="408"/>
      <c r="E1322" s="408"/>
      <c r="K1322" s="159"/>
    </row>
    <row r="1323" spans="1:11" ht="12.75">
      <c r="A1323" s="31"/>
      <c r="B1323" s="31"/>
      <c r="C1323" s="31"/>
      <c r="D1323" s="408"/>
      <c r="E1323" s="408"/>
      <c r="K1323" s="159"/>
    </row>
    <row r="1324" spans="1:11" ht="12.75">
      <c r="A1324" s="31"/>
      <c r="B1324" s="31"/>
      <c r="C1324" s="31"/>
      <c r="D1324" s="408"/>
      <c r="E1324" s="408"/>
      <c r="K1324" s="159"/>
    </row>
    <row r="1325" spans="1:11" ht="12.75">
      <c r="A1325" s="31"/>
      <c r="B1325" s="31"/>
      <c r="C1325" s="31"/>
      <c r="D1325" s="408"/>
      <c r="E1325" s="408"/>
      <c r="K1325" s="159"/>
    </row>
    <row r="1326" spans="1:11" ht="12.75">
      <c r="A1326" s="31"/>
      <c r="B1326" s="31"/>
      <c r="C1326" s="31"/>
      <c r="D1326" s="408"/>
      <c r="E1326" s="408"/>
      <c r="K1326" s="159"/>
    </row>
    <row r="1327" spans="1:11" ht="12.75">
      <c r="A1327" s="31"/>
      <c r="B1327" s="31"/>
      <c r="C1327" s="31"/>
      <c r="D1327" s="408"/>
      <c r="E1327" s="408"/>
      <c r="K1327" s="159"/>
    </row>
    <row r="1328" spans="1:11" ht="12.75">
      <c r="A1328" s="31"/>
      <c r="B1328" s="31"/>
      <c r="C1328" s="31"/>
      <c r="D1328" s="408"/>
      <c r="E1328" s="408"/>
      <c r="K1328" s="159"/>
    </row>
    <row r="1329" spans="1:11" ht="12.75">
      <c r="A1329" s="31"/>
      <c r="B1329" s="31"/>
      <c r="C1329" s="31"/>
      <c r="D1329" s="408"/>
      <c r="E1329" s="408"/>
      <c r="K1329" s="159"/>
    </row>
    <row r="1330" spans="1:11" ht="12.75">
      <c r="A1330" s="31"/>
      <c r="B1330" s="31"/>
      <c r="C1330" s="31"/>
      <c r="D1330" s="408"/>
      <c r="E1330" s="408"/>
      <c r="K1330" s="159"/>
    </row>
    <row r="1331" spans="1:11" ht="12.75">
      <c r="A1331" s="31"/>
      <c r="B1331" s="31"/>
      <c r="C1331" s="31"/>
      <c r="D1331" s="408"/>
      <c r="E1331" s="408"/>
      <c r="K1331" s="159"/>
    </row>
    <row r="1332" spans="1:11" ht="12.75">
      <c r="A1332" s="31"/>
      <c r="B1332" s="31"/>
      <c r="C1332" s="31"/>
      <c r="D1332" s="408"/>
      <c r="E1332" s="408"/>
      <c r="K1332" s="159"/>
    </row>
    <row r="1333" spans="1:11" ht="12.75">
      <c r="A1333" s="31"/>
      <c r="B1333" s="31"/>
      <c r="C1333" s="31"/>
      <c r="D1333" s="408"/>
      <c r="E1333" s="408"/>
      <c r="K1333" s="159"/>
    </row>
    <row r="1334" spans="1:11" ht="12.75">
      <c r="A1334" s="31"/>
      <c r="B1334" s="31"/>
      <c r="C1334" s="31"/>
      <c r="D1334" s="408"/>
      <c r="E1334" s="408"/>
      <c r="K1334" s="159"/>
    </row>
    <row r="1335" spans="1:11" ht="12.75">
      <c r="A1335" s="31"/>
      <c r="B1335" s="31"/>
      <c r="C1335" s="31"/>
      <c r="D1335" s="408"/>
      <c r="E1335" s="408"/>
      <c r="K1335" s="159"/>
    </row>
    <row r="1336" spans="1:11" ht="12.75">
      <c r="A1336" s="31"/>
      <c r="B1336" s="31"/>
      <c r="C1336" s="31"/>
      <c r="D1336" s="408"/>
      <c r="E1336" s="408"/>
      <c r="K1336" s="159"/>
    </row>
    <row r="1337" spans="1:11" ht="12.75">
      <c r="A1337" s="31"/>
      <c r="B1337" s="31"/>
      <c r="C1337" s="31"/>
      <c r="D1337" s="408"/>
      <c r="E1337" s="408"/>
      <c r="K1337" s="159"/>
    </row>
    <row r="1338" spans="1:11" ht="12.75">
      <c r="A1338" s="31"/>
      <c r="B1338" s="31"/>
      <c r="C1338" s="31"/>
      <c r="D1338" s="408"/>
      <c r="E1338" s="408"/>
      <c r="K1338" s="159"/>
    </row>
    <row r="1339" spans="1:11" ht="12.75">
      <c r="A1339" s="31"/>
      <c r="B1339" s="31"/>
      <c r="C1339" s="31"/>
      <c r="D1339" s="408"/>
      <c r="E1339" s="408"/>
      <c r="K1339" s="159"/>
    </row>
    <row r="1340" spans="1:11" ht="12.75">
      <c r="A1340" s="31"/>
      <c r="B1340" s="31"/>
      <c r="C1340" s="31"/>
      <c r="D1340" s="408"/>
      <c r="E1340" s="408"/>
      <c r="K1340" s="159"/>
    </row>
    <row r="1341" spans="1:11" ht="12.75">
      <c r="A1341" s="31"/>
      <c r="B1341" s="31"/>
      <c r="C1341" s="31"/>
      <c r="D1341" s="408"/>
      <c r="E1341" s="408"/>
      <c r="K1341" s="159"/>
    </row>
    <row r="1342" spans="1:11" ht="12.75">
      <c r="A1342" s="31"/>
      <c r="B1342" s="31"/>
      <c r="C1342" s="31"/>
      <c r="D1342" s="408"/>
      <c r="E1342" s="408"/>
      <c r="K1342" s="159"/>
    </row>
    <row r="1343" spans="1:11" ht="12.75">
      <c r="A1343" s="31"/>
      <c r="B1343" s="31"/>
      <c r="C1343" s="31"/>
      <c r="D1343" s="408"/>
      <c r="E1343" s="408"/>
      <c r="K1343" s="159"/>
    </row>
    <row r="1344" spans="1:11" ht="12.75">
      <c r="A1344" s="31"/>
      <c r="B1344" s="31"/>
      <c r="C1344" s="31"/>
      <c r="D1344" s="408"/>
      <c r="E1344" s="408"/>
      <c r="K1344" s="159"/>
    </row>
    <row r="1345" spans="1:11" ht="12.75">
      <c r="A1345" s="31"/>
      <c r="B1345" s="31"/>
      <c r="C1345" s="31"/>
      <c r="D1345" s="408"/>
      <c r="E1345" s="408"/>
      <c r="K1345" s="159"/>
    </row>
    <row r="1346" spans="1:11" ht="12.75">
      <c r="A1346" s="31"/>
      <c r="B1346" s="31"/>
      <c r="C1346" s="31"/>
      <c r="D1346" s="408"/>
      <c r="E1346" s="408"/>
      <c r="K1346" s="159"/>
    </row>
    <row r="1347" spans="1:11" ht="12.75">
      <c r="A1347" s="31"/>
      <c r="B1347" s="31"/>
      <c r="C1347" s="31"/>
      <c r="D1347" s="408"/>
      <c r="E1347" s="408"/>
      <c r="K1347" s="159"/>
    </row>
    <row r="1348" spans="1:11" ht="12.75">
      <c r="A1348" s="31"/>
      <c r="B1348" s="31"/>
      <c r="C1348" s="31"/>
      <c r="D1348" s="408"/>
      <c r="E1348" s="408"/>
      <c r="K1348" s="159"/>
    </row>
    <row r="1349" spans="1:11" ht="12.75">
      <c r="A1349" s="31"/>
      <c r="B1349" s="31"/>
      <c r="C1349" s="31"/>
      <c r="D1349" s="408"/>
      <c r="E1349" s="408"/>
      <c r="K1349" s="159"/>
    </row>
    <row r="1350" spans="1:11" ht="12.75">
      <c r="A1350" s="31"/>
      <c r="B1350" s="31"/>
      <c r="C1350" s="31"/>
      <c r="D1350" s="408"/>
      <c r="E1350" s="408"/>
      <c r="K1350" s="159"/>
    </row>
    <row r="1351" spans="1:11" ht="12.75">
      <c r="A1351" s="31"/>
      <c r="B1351" s="31"/>
      <c r="C1351" s="31"/>
      <c r="D1351" s="408"/>
      <c r="E1351" s="408"/>
      <c r="K1351" s="159"/>
    </row>
    <row r="1352" spans="1:11" ht="12.75">
      <c r="A1352" s="31"/>
      <c r="B1352" s="31"/>
      <c r="C1352" s="31"/>
      <c r="D1352" s="408"/>
      <c r="E1352" s="408"/>
      <c r="K1352" s="159"/>
    </row>
    <row r="1353" spans="1:11" ht="12.75">
      <c r="A1353" s="31"/>
      <c r="B1353" s="31"/>
      <c r="C1353" s="31"/>
      <c r="D1353" s="408"/>
      <c r="E1353" s="408"/>
      <c r="K1353" s="159"/>
    </row>
    <row r="1354" spans="1:11" ht="12.75">
      <c r="A1354" s="31"/>
      <c r="B1354" s="31"/>
      <c r="C1354" s="31"/>
      <c r="D1354" s="408"/>
      <c r="E1354" s="408"/>
      <c r="K1354" s="159"/>
    </row>
    <row r="1355" spans="1:11" ht="12.75">
      <c r="A1355" s="31"/>
      <c r="B1355" s="31"/>
      <c r="C1355" s="31"/>
      <c r="D1355" s="408"/>
      <c r="E1355" s="408"/>
      <c r="K1355" s="159"/>
    </row>
    <row r="1356" spans="1:11" ht="12.75">
      <c r="A1356" s="31"/>
      <c r="B1356" s="31"/>
      <c r="C1356" s="31"/>
      <c r="D1356" s="408"/>
      <c r="E1356" s="408"/>
      <c r="K1356" s="159"/>
    </row>
    <row r="1357" spans="1:11" ht="12.75">
      <c r="A1357" s="31"/>
      <c r="B1357" s="31"/>
      <c r="C1357" s="31"/>
      <c r="D1357" s="408"/>
      <c r="E1357" s="408"/>
      <c r="K1357" s="159"/>
    </row>
    <row r="1358" spans="1:11" ht="12.75">
      <c r="A1358" s="31"/>
      <c r="B1358" s="31"/>
      <c r="C1358" s="31"/>
      <c r="D1358" s="408"/>
      <c r="E1358" s="408"/>
      <c r="K1358" s="159"/>
    </row>
    <row r="1359" spans="1:11" ht="12.75">
      <c r="A1359" s="31"/>
      <c r="B1359" s="31"/>
      <c r="C1359" s="31"/>
      <c r="D1359" s="408"/>
      <c r="E1359" s="408"/>
      <c r="K1359" s="159"/>
    </row>
    <row r="1360" spans="1:11" ht="12.75">
      <c r="A1360" s="31"/>
      <c r="B1360" s="31"/>
      <c r="C1360" s="31"/>
      <c r="D1360" s="408"/>
      <c r="E1360" s="408"/>
      <c r="K1360" s="159"/>
    </row>
    <row r="1361" spans="1:11" ht="12.75">
      <c r="A1361" s="31"/>
      <c r="B1361" s="31"/>
      <c r="C1361" s="31"/>
      <c r="D1361" s="408"/>
      <c r="E1361" s="408"/>
      <c r="K1361" s="159"/>
    </row>
    <row r="1362" spans="1:11" ht="12.75">
      <c r="A1362" s="31"/>
      <c r="B1362" s="31"/>
      <c r="C1362" s="31"/>
      <c r="D1362" s="408"/>
      <c r="E1362" s="408"/>
      <c r="K1362" s="159"/>
    </row>
    <row r="1363" spans="1:11" ht="12.75">
      <c r="A1363" s="31"/>
      <c r="B1363" s="31"/>
      <c r="C1363" s="31"/>
      <c r="D1363" s="408"/>
      <c r="E1363" s="408"/>
      <c r="K1363" s="159"/>
    </row>
    <row r="1364" spans="1:11" ht="12.75">
      <c r="A1364" s="31"/>
      <c r="B1364" s="31"/>
      <c r="C1364" s="31"/>
      <c r="D1364" s="408"/>
      <c r="E1364" s="408"/>
      <c r="K1364" s="159"/>
    </row>
    <row r="1365" spans="1:11" ht="12.75">
      <c r="A1365" s="31"/>
      <c r="B1365" s="31"/>
      <c r="C1365" s="31"/>
      <c r="D1365" s="408"/>
      <c r="E1365" s="408"/>
      <c r="K1365" s="159"/>
    </row>
    <row r="1366" spans="1:11" ht="12.75">
      <c r="A1366" s="31"/>
      <c r="B1366" s="31"/>
      <c r="C1366" s="31"/>
      <c r="D1366" s="408"/>
      <c r="E1366" s="408"/>
      <c r="K1366" s="159"/>
    </row>
    <row r="1367" spans="1:11" ht="12.75">
      <c r="A1367" s="31"/>
      <c r="B1367" s="31"/>
      <c r="C1367" s="31"/>
      <c r="D1367" s="408"/>
      <c r="E1367" s="408"/>
      <c r="K1367" s="159"/>
    </row>
    <row r="1368" spans="1:11" ht="12.75">
      <c r="A1368" s="31"/>
      <c r="B1368" s="31"/>
      <c r="C1368" s="31"/>
      <c r="D1368" s="408"/>
      <c r="E1368" s="408"/>
      <c r="K1368" s="159"/>
    </row>
    <row r="1369" spans="1:11" ht="12.75">
      <c r="A1369" s="31"/>
      <c r="B1369" s="31"/>
      <c r="C1369" s="31"/>
      <c r="D1369" s="408"/>
      <c r="E1369" s="408"/>
      <c r="K1369" s="159"/>
    </row>
    <row r="1370" spans="1:11" ht="12.75">
      <c r="A1370" s="31"/>
      <c r="B1370" s="31"/>
      <c r="C1370" s="31"/>
      <c r="D1370" s="408"/>
      <c r="E1370" s="408"/>
      <c r="K1370" s="159"/>
    </row>
    <row r="1371" spans="1:11" ht="12.75">
      <c r="A1371" s="31"/>
      <c r="B1371" s="31"/>
      <c r="C1371" s="31"/>
      <c r="D1371" s="408"/>
      <c r="E1371" s="408"/>
      <c r="K1371" s="159"/>
    </row>
    <row r="1372" spans="1:11" ht="12.75">
      <c r="A1372" s="31"/>
      <c r="B1372" s="31"/>
      <c r="C1372" s="31"/>
      <c r="D1372" s="408"/>
      <c r="E1372" s="408"/>
      <c r="K1372" s="159"/>
    </row>
    <row r="1373" spans="1:11" ht="12.75">
      <c r="A1373" s="31"/>
      <c r="B1373" s="31"/>
      <c r="C1373" s="31"/>
      <c r="D1373" s="408"/>
      <c r="E1373" s="408"/>
      <c r="K1373" s="159"/>
    </row>
    <row r="1374" spans="1:11" ht="12.75">
      <c r="A1374" s="31"/>
      <c r="B1374" s="31"/>
      <c r="C1374" s="31"/>
      <c r="D1374" s="408"/>
      <c r="E1374" s="408"/>
      <c r="K1374" s="159"/>
    </row>
    <row r="1375" spans="1:11" ht="12.75">
      <c r="A1375" s="31"/>
      <c r="B1375" s="31"/>
      <c r="C1375" s="31"/>
      <c r="D1375" s="408"/>
      <c r="E1375" s="408"/>
      <c r="K1375" s="159"/>
    </row>
    <row r="1376" spans="1:11" ht="12.75">
      <c r="A1376" s="31"/>
      <c r="B1376" s="31"/>
      <c r="C1376" s="31"/>
      <c r="D1376" s="408"/>
      <c r="E1376" s="408"/>
      <c r="K1376" s="159"/>
    </row>
    <row r="1377" spans="1:11" ht="12.75">
      <c r="A1377" s="31"/>
      <c r="B1377" s="31"/>
      <c r="C1377" s="31"/>
      <c r="D1377" s="408"/>
      <c r="E1377" s="408"/>
      <c r="K1377" s="159"/>
    </row>
    <row r="1378" spans="1:11" ht="12.75">
      <c r="A1378" s="31"/>
      <c r="B1378" s="31"/>
      <c r="C1378" s="31"/>
      <c r="D1378" s="408"/>
      <c r="E1378" s="408"/>
      <c r="K1378" s="159"/>
    </row>
    <row r="1379" spans="1:11" ht="12.75">
      <c r="A1379" s="31"/>
      <c r="B1379" s="31"/>
      <c r="C1379" s="31"/>
      <c r="D1379" s="408"/>
      <c r="E1379" s="408"/>
      <c r="K1379" s="159"/>
    </row>
    <row r="1380" spans="1:11" ht="12.75">
      <c r="A1380" s="31"/>
      <c r="B1380" s="31"/>
      <c r="C1380" s="31"/>
      <c r="D1380" s="408"/>
      <c r="E1380" s="408"/>
      <c r="K1380" s="159"/>
    </row>
    <row r="1381" spans="1:11" ht="12.75">
      <c r="A1381" s="31"/>
      <c r="B1381" s="31"/>
      <c r="C1381" s="31"/>
      <c r="D1381" s="408"/>
      <c r="E1381" s="408"/>
      <c r="K1381" s="159"/>
    </row>
    <row r="1382" spans="1:11" ht="12.75">
      <c r="A1382" s="31"/>
      <c r="B1382" s="31"/>
      <c r="C1382" s="31"/>
      <c r="D1382" s="408"/>
      <c r="E1382" s="408"/>
      <c r="K1382" s="159"/>
    </row>
    <row r="1383" spans="1:11" ht="12.75">
      <c r="A1383" s="31"/>
      <c r="B1383" s="31"/>
      <c r="C1383" s="31"/>
      <c r="D1383" s="408"/>
      <c r="E1383" s="408"/>
      <c r="K1383" s="159"/>
    </row>
    <row r="1384" spans="1:11" ht="12.75">
      <c r="A1384" s="31"/>
      <c r="B1384" s="31"/>
      <c r="C1384" s="31"/>
      <c r="D1384" s="408"/>
      <c r="E1384" s="408"/>
      <c r="K1384" s="159"/>
    </row>
    <row r="1385" spans="1:11" ht="12.75">
      <c r="A1385" s="31"/>
      <c r="B1385" s="31"/>
      <c r="C1385" s="31"/>
      <c r="D1385" s="408"/>
      <c r="E1385" s="408"/>
      <c r="K1385" s="159"/>
    </row>
    <row r="1386" spans="1:11" ht="12.75">
      <c r="A1386" s="31"/>
      <c r="B1386" s="31"/>
      <c r="C1386" s="31"/>
      <c r="D1386" s="408"/>
      <c r="E1386" s="408"/>
      <c r="K1386" s="159"/>
    </row>
    <row r="1387" spans="1:11" ht="12.75">
      <c r="A1387" s="31"/>
      <c r="B1387" s="31"/>
      <c r="C1387" s="31"/>
      <c r="D1387" s="408"/>
      <c r="E1387" s="408"/>
      <c r="K1387" s="159"/>
    </row>
    <row r="1388" spans="1:11" ht="12.75">
      <c r="A1388" s="31"/>
      <c r="B1388" s="31"/>
      <c r="C1388" s="31"/>
      <c r="D1388" s="408"/>
      <c r="E1388" s="408"/>
      <c r="K1388" s="159"/>
    </row>
    <row r="1389" spans="1:11" ht="12.75">
      <c r="A1389" s="31"/>
      <c r="B1389" s="31"/>
      <c r="C1389" s="31"/>
      <c r="D1389" s="408"/>
      <c r="E1389" s="408"/>
      <c r="K1389" s="159"/>
    </row>
    <row r="1390" spans="1:11" ht="12.75">
      <c r="A1390" s="31"/>
      <c r="B1390" s="31"/>
      <c r="C1390" s="31"/>
      <c r="D1390" s="408"/>
      <c r="E1390" s="408"/>
      <c r="K1390" s="159"/>
    </row>
    <row r="1391" spans="1:11" ht="12.75">
      <c r="A1391" s="31"/>
      <c r="B1391" s="31"/>
      <c r="C1391" s="31"/>
      <c r="D1391" s="408"/>
      <c r="E1391" s="408"/>
      <c r="K1391" s="159"/>
    </row>
    <row r="1392" spans="1:11" ht="12.75">
      <c r="A1392" s="31"/>
      <c r="B1392" s="31"/>
      <c r="C1392" s="31"/>
      <c r="D1392" s="408"/>
      <c r="E1392" s="408"/>
      <c r="K1392" s="159"/>
    </row>
    <row r="1393" spans="1:11" ht="12.75">
      <c r="A1393" s="31"/>
      <c r="B1393" s="31"/>
      <c r="C1393" s="31"/>
      <c r="D1393" s="408"/>
      <c r="E1393" s="408"/>
      <c r="K1393" s="159"/>
    </row>
    <row r="1394" spans="1:11" ht="12.75">
      <c r="A1394" s="31"/>
      <c r="B1394" s="31"/>
      <c r="C1394" s="31"/>
      <c r="D1394" s="408"/>
      <c r="E1394" s="408"/>
      <c r="K1394" s="159"/>
    </row>
    <row r="1395" spans="1:11" ht="12.75">
      <c r="A1395" s="31"/>
      <c r="B1395" s="31"/>
      <c r="C1395" s="31"/>
      <c r="D1395" s="408"/>
      <c r="E1395" s="408"/>
      <c r="K1395" s="159"/>
    </row>
    <row r="1396" spans="1:11" ht="12.75">
      <c r="A1396" s="31"/>
      <c r="B1396" s="31"/>
      <c r="C1396" s="31"/>
      <c r="D1396" s="408"/>
      <c r="E1396" s="408"/>
      <c r="K1396" s="159"/>
    </row>
    <row r="1397" spans="1:11" ht="12.75">
      <c r="A1397" s="31"/>
      <c r="B1397" s="31"/>
      <c r="C1397" s="31"/>
      <c r="D1397" s="408"/>
      <c r="E1397" s="408"/>
      <c r="K1397" s="159"/>
    </row>
    <row r="1398" spans="1:11" ht="12.75">
      <c r="A1398" s="31"/>
      <c r="B1398" s="31"/>
      <c r="C1398" s="31"/>
      <c r="D1398" s="408"/>
      <c r="E1398" s="408"/>
      <c r="K1398" s="159"/>
    </row>
    <row r="1399" spans="1:11" ht="12.75">
      <c r="A1399" s="31"/>
      <c r="B1399" s="31"/>
      <c r="C1399" s="31"/>
      <c r="D1399" s="408"/>
      <c r="E1399" s="408"/>
      <c r="K1399" s="159"/>
    </row>
    <row r="1400" spans="1:11" ht="12.75">
      <c r="A1400" s="31"/>
      <c r="B1400" s="31"/>
      <c r="C1400" s="31"/>
      <c r="D1400" s="408"/>
      <c r="E1400" s="408"/>
      <c r="K1400" s="159"/>
    </row>
    <row r="1401" spans="1:11" ht="12.75">
      <c r="A1401" s="31"/>
      <c r="B1401" s="31"/>
      <c r="C1401" s="31"/>
      <c r="D1401" s="408"/>
      <c r="E1401" s="408"/>
      <c r="K1401" s="159"/>
    </row>
    <row r="1402" spans="1:11" ht="12.75">
      <c r="A1402" s="31"/>
      <c r="B1402" s="31"/>
      <c r="C1402" s="31"/>
      <c r="D1402" s="408"/>
      <c r="E1402" s="408"/>
      <c r="K1402" s="159"/>
    </row>
    <row r="1403" spans="1:11" ht="12.75">
      <c r="A1403" s="31"/>
      <c r="B1403" s="31"/>
      <c r="C1403" s="31"/>
      <c r="D1403" s="408"/>
      <c r="E1403" s="408"/>
      <c r="K1403" s="159"/>
    </row>
    <row r="1404" spans="1:11" ht="12.75">
      <c r="A1404" s="31"/>
      <c r="B1404" s="31"/>
      <c r="C1404" s="31"/>
      <c r="D1404" s="408"/>
      <c r="E1404" s="408"/>
      <c r="K1404" s="159"/>
    </row>
    <row r="1405" spans="1:11" ht="12.75">
      <c r="A1405" s="31"/>
      <c r="B1405" s="31"/>
      <c r="C1405" s="31"/>
      <c r="D1405" s="408"/>
      <c r="E1405" s="408"/>
      <c r="K1405" s="159"/>
    </row>
    <row r="1406" spans="1:11" ht="12.75">
      <c r="A1406" s="31"/>
      <c r="B1406" s="31"/>
      <c r="C1406" s="31"/>
      <c r="D1406" s="408"/>
      <c r="E1406" s="408"/>
      <c r="K1406" s="159"/>
    </row>
    <row r="1407" spans="1:11" ht="12.75">
      <c r="A1407" s="31"/>
      <c r="B1407" s="31"/>
      <c r="C1407" s="31"/>
      <c r="D1407" s="408"/>
      <c r="E1407" s="408"/>
      <c r="K1407" s="159"/>
    </row>
    <row r="1408" spans="1:11" ht="12.75">
      <c r="A1408" s="31"/>
      <c r="B1408" s="31"/>
      <c r="C1408" s="31"/>
      <c r="D1408" s="408"/>
      <c r="E1408" s="408"/>
      <c r="K1408" s="159"/>
    </row>
    <row r="1409" spans="1:11" ht="12.75">
      <c r="A1409" s="31"/>
      <c r="B1409" s="31"/>
      <c r="C1409" s="31"/>
      <c r="D1409" s="408"/>
      <c r="E1409" s="408"/>
      <c r="K1409" s="159"/>
    </row>
    <row r="1410" spans="1:11" ht="12.75">
      <c r="A1410" s="31"/>
      <c r="B1410" s="31"/>
      <c r="C1410" s="31"/>
      <c r="D1410" s="408"/>
      <c r="E1410" s="408"/>
      <c r="K1410" s="159"/>
    </row>
    <row r="1411" spans="1:11" ht="12.75">
      <c r="A1411" s="31"/>
      <c r="B1411" s="31"/>
      <c r="C1411" s="31"/>
      <c r="D1411" s="408"/>
      <c r="E1411" s="408"/>
      <c r="K1411" s="159"/>
    </row>
    <row r="1412" spans="1:11" ht="12.75">
      <c r="A1412" s="31"/>
      <c r="B1412" s="31"/>
      <c r="C1412" s="31"/>
      <c r="D1412" s="408"/>
      <c r="E1412" s="408"/>
      <c r="K1412" s="159"/>
    </row>
    <row r="1413" spans="1:11" ht="12.75">
      <c r="A1413" s="31"/>
      <c r="B1413" s="31"/>
      <c r="C1413" s="31"/>
      <c r="D1413" s="408"/>
      <c r="E1413" s="408"/>
      <c r="K1413" s="159"/>
    </row>
    <row r="1414" spans="1:11" ht="12.75">
      <c r="A1414" s="31"/>
      <c r="B1414" s="31"/>
      <c r="C1414" s="31"/>
      <c r="D1414" s="408"/>
      <c r="E1414" s="408"/>
      <c r="K1414" s="159"/>
    </row>
    <row r="1415" spans="1:11" ht="12.75">
      <c r="A1415" s="31"/>
      <c r="B1415" s="31"/>
      <c r="C1415" s="31"/>
      <c r="D1415" s="408"/>
      <c r="E1415" s="408"/>
      <c r="K1415" s="159"/>
    </row>
    <row r="1416" spans="1:11" ht="12.75">
      <c r="A1416" s="31"/>
      <c r="B1416" s="31"/>
      <c r="C1416" s="31"/>
      <c r="D1416" s="408"/>
      <c r="E1416" s="408"/>
      <c r="K1416" s="159"/>
    </row>
    <row r="1417" spans="1:11" ht="12.75">
      <c r="A1417" s="31"/>
      <c r="B1417" s="31"/>
      <c r="C1417" s="31"/>
      <c r="D1417" s="408"/>
      <c r="E1417" s="408"/>
      <c r="K1417" s="159"/>
    </row>
    <row r="1418" spans="1:11" ht="12.75">
      <c r="A1418" s="31"/>
      <c r="B1418" s="31"/>
      <c r="C1418" s="31"/>
      <c r="D1418" s="408"/>
      <c r="E1418" s="408"/>
      <c r="K1418" s="159"/>
    </row>
    <row r="1419" spans="1:11" ht="12.75">
      <c r="A1419" s="31"/>
      <c r="B1419" s="31"/>
      <c r="C1419" s="31"/>
      <c r="D1419" s="408"/>
      <c r="E1419" s="408"/>
      <c r="K1419" s="159"/>
    </row>
    <row r="1420" spans="1:11" ht="12.75">
      <c r="A1420" s="31"/>
      <c r="B1420" s="31"/>
      <c r="C1420" s="31"/>
      <c r="D1420" s="408"/>
      <c r="E1420" s="408"/>
      <c r="K1420" s="159"/>
    </row>
    <row r="1421" spans="1:11" ht="12.75">
      <c r="A1421" s="31"/>
      <c r="B1421" s="31"/>
      <c r="C1421" s="31"/>
      <c r="D1421" s="408"/>
      <c r="E1421" s="408"/>
      <c r="K1421" s="159"/>
    </row>
    <row r="1422" spans="1:11" ht="12.75">
      <c r="A1422" s="31"/>
      <c r="B1422" s="31"/>
      <c r="C1422" s="31"/>
      <c r="D1422" s="408"/>
      <c r="E1422" s="408"/>
      <c r="K1422" s="159"/>
    </row>
    <row r="1423" spans="1:11" ht="12.75">
      <c r="A1423" s="31"/>
      <c r="B1423" s="31"/>
      <c r="C1423" s="31"/>
      <c r="D1423" s="408"/>
      <c r="E1423" s="408"/>
      <c r="K1423" s="159"/>
    </row>
    <row r="1424" spans="1:11" ht="12.75">
      <c r="A1424" s="31"/>
      <c r="B1424" s="31"/>
      <c r="C1424" s="31"/>
      <c r="D1424" s="408"/>
      <c r="E1424" s="408"/>
      <c r="K1424" s="159"/>
    </row>
    <row r="1425" spans="1:11" ht="12.75">
      <c r="A1425" s="31"/>
      <c r="B1425" s="31"/>
      <c r="C1425" s="31"/>
      <c r="D1425" s="408"/>
      <c r="E1425" s="408"/>
      <c r="K1425" s="159"/>
    </row>
    <row r="1426" spans="1:11" ht="12.75">
      <c r="A1426" s="31"/>
      <c r="B1426" s="31"/>
      <c r="C1426" s="31"/>
      <c r="D1426" s="408"/>
      <c r="E1426" s="408"/>
      <c r="K1426" s="159"/>
    </row>
    <row r="1427" spans="1:11" ht="12.75">
      <c r="A1427" s="31"/>
      <c r="B1427" s="31"/>
      <c r="C1427" s="31"/>
      <c r="D1427" s="408"/>
      <c r="E1427" s="408"/>
      <c r="K1427" s="159"/>
    </row>
    <row r="1428" ht="12.75">
      <c r="K1428" s="159"/>
    </row>
    <row r="1429" ht="12.75">
      <c r="K1429" s="159"/>
    </row>
    <row r="1430" ht="12.75">
      <c r="K1430" s="159"/>
    </row>
    <row r="1431" ht="12.75">
      <c r="K1431" s="159"/>
    </row>
    <row r="1432" ht="12.75">
      <c r="K1432" s="159"/>
    </row>
    <row r="1433" ht="12.75">
      <c r="K1433" s="159"/>
    </row>
    <row r="1434" ht="12.75">
      <c r="K1434" s="159"/>
    </row>
    <row r="1435" ht="12.75">
      <c r="K1435" s="159"/>
    </row>
    <row r="1436" ht="12.75">
      <c r="K1436" s="159"/>
    </row>
    <row r="1437" ht="12.75">
      <c r="K1437" s="159"/>
    </row>
    <row r="1438" ht="12.75">
      <c r="K1438" s="159"/>
    </row>
    <row r="1439" ht="12.75">
      <c r="K1439" s="159"/>
    </row>
    <row r="1440" ht="12.75">
      <c r="K1440" s="159"/>
    </row>
    <row r="1441" ht="12.75">
      <c r="K1441" s="159"/>
    </row>
    <row r="1442" ht="12.75">
      <c r="K1442" s="159"/>
    </row>
    <row r="1443" ht="12.75">
      <c r="K1443" s="159"/>
    </row>
    <row r="1444" ht="12.75">
      <c r="K1444" s="159"/>
    </row>
    <row r="1445" ht="12.75">
      <c r="K1445" s="159"/>
    </row>
    <row r="1446" ht="12.75">
      <c r="K1446" s="159"/>
    </row>
    <row r="1447" ht="12.75">
      <c r="K1447" s="159"/>
    </row>
    <row r="1448" ht="12.75">
      <c r="K1448" s="159"/>
    </row>
    <row r="1449" ht="12.75">
      <c r="K1449" s="159"/>
    </row>
    <row r="1450" ht="12.75">
      <c r="K1450" s="159"/>
    </row>
    <row r="1451" ht="12.75">
      <c r="K1451" s="159"/>
    </row>
    <row r="1452" ht="12.75">
      <c r="K1452" s="159"/>
    </row>
    <row r="1453" ht="12.75">
      <c r="K1453" s="159"/>
    </row>
    <row r="1454" ht="12.75">
      <c r="K1454" s="159"/>
    </row>
    <row r="1455" ht="12.75">
      <c r="K1455" s="159"/>
    </row>
    <row r="1456" ht="12.75">
      <c r="K1456" s="159"/>
    </row>
    <row r="1457" ht="12.75">
      <c r="K1457" s="159"/>
    </row>
    <row r="1458" ht="12.75">
      <c r="K1458" s="159"/>
    </row>
    <row r="1459" ht="12.75">
      <c r="K1459" s="159"/>
    </row>
    <row r="1460" ht="12.75">
      <c r="K1460" s="159"/>
    </row>
    <row r="1461" ht="12.75">
      <c r="K1461" s="159"/>
    </row>
    <row r="1462" ht="12.75">
      <c r="K1462" s="159"/>
    </row>
    <row r="1463" ht="12.75">
      <c r="K1463" s="159"/>
    </row>
    <row r="1464" ht="12.75">
      <c r="K1464" s="159"/>
    </row>
    <row r="1465" ht="12.75">
      <c r="K1465" s="159"/>
    </row>
    <row r="1466" ht="12.75">
      <c r="K1466" s="159"/>
    </row>
    <row r="1467" ht="12.75">
      <c r="K1467" s="159"/>
    </row>
    <row r="1468" ht="12.75">
      <c r="K1468" s="159"/>
    </row>
    <row r="1469" ht="12.75">
      <c r="K1469" s="159"/>
    </row>
    <row r="1470" ht="12.75">
      <c r="K1470" s="159"/>
    </row>
    <row r="1471" ht="12.75">
      <c r="K1471" s="159"/>
    </row>
    <row r="1472" ht="12.75">
      <c r="K1472" s="159"/>
    </row>
    <row r="1473" ht="12.75">
      <c r="K1473" s="159"/>
    </row>
    <row r="1474" ht="12.75">
      <c r="K1474" s="159"/>
    </row>
    <row r="1475" ht="12.75">
      <c r="K1475" s="159"/>
    </row>
    <row r="1476" ht="12.75">
      <c r="K1476" s="159"/>
    </row>
    <row r="1477" ht="12.75">
      <c r="K1477" s="159"/>
    </row>
    <row r="1478" ht="12.75">
      <c r="K1478" s="159"/>
    </row>
    <row r="1479" ht="12.75">
      <c r="K1479" s="159"/>
    </row>
    <row r="1480" ht="12.75">
      <c r="K1480" s="159"/>
    </row>
    <row r="1481" ht="12.75">
      <c r="K1481" s="159"/>
    </row>
    <row r="1482" ht="12.75">
      <c r="K1482" s="159"/>
    </row>
    <row r="1483" ht="12.75">
      <c r="K1483" s="159"/>
    </row>
    <row r="1484" ht="12.75">
      <c r="K1484" s="159"/>
    </row>
    <row r="1485" ht="12.75">
      <c r="K1485" s="159"/>
    </row>
    <row r="1486" ht="12.75">
      <c r="K1486" s="159"/>
    </row>
    <row r="1487" ht="12.75">
      <c r="K1487" s="159"/>
    </row>
    <row r="1488" ht="12.75">
      <c r="K1488" s="159"/>
    </row>
    <row r="1489" ht="12.75">
      <c r="K1489" s="159"/>
    </row>
    <row r="1490" ht="12.75">
      <c r="K1490" s="159"/>
    </row>
    <row r="1491" ht="12.75">
      <c r="K1491" s="159"/>
    </row>
    <row r="1492" ht="12.75">
      <c r="K1492" s="159"/>
    </row>
    <row r="1493" ht="12.75">
      <c r="K1493" s="159"/>
    </row>
    <row r="1494" ht="12.75">
      <c r="K1494" s="159"/>
    </row>
    <row r="1495" ht="12.75">
      <c r="K1495" s="159"/>
    </row>
    <row r="1496" ht="12.75">
      <c r="K1496" s="159"/>
    </row>
    <row r="1497" ht="12.75">
      <c r="K1497" s="159"/>
    </row>
    <row r="1498" ht="12.75">
      <c r="K1498" s="159"/>
    </row>
    <row r="1499" ht="12.75">
      <c r="K1499" s="159"/>
    </row>
    <row r="1500" ht="12.75">
      <c r="K1500" s="159"/>
    </row>
    <row r="1501" ht="12.75">
      <c r="K1501" s="159"/>
    </row>
    <row r="1502" ht="12.75">
      <c r="K1502" s="159"/>
    </row>
    <row r="1503" ht="12.75">
      <c r="K1503" s="159"/>
    </row>
    <row r="1504" ht="12.75">
      <c r="K1504" s="159"/>
    </row>
    <row r="1505" ht="12.75">
      <c r="K1505" s="159"/>
    </row>
    <row r="1506" ht="12.75">
      <c r="K1506" s="159"/>
    </row>
    <row r="1507" ht="12.75">
      <c r="K1507" s="159"/>
    </row>
    <row r="1508" ht="12.75">
      <c r="K1508" s="159"/>
    </row>
    <row r="1509" ht="12.75">
      <c r="K1509" s="159"/>
    </row>
    <row r="1510" ht="12.75">
      <c r="K1510" s="159"/>
    </row>
    <row r="1511" ht="12.75">
      <c r="K1511" s="159"/>
    </row>
    <row r="1512" ht="12.75">
      <c r="K1512" s="159"/>
    </row>
    <row r="1513" ht="12.75">
      <c r="K1513" s="159"/>
    </row>
    <row r="1514" ht="12.75">
      <c r="K1514" s="159"/>
    </row>
    <row r="1515" ht="12.75">
      <c r="K1515" s="159"/>
    </row>
    <row r="1516" ht="12.75">
      <c r="K1516" s="159"/>
    </row>
    <row r="1517" ht="12.75">
      <c r="K1517" s="159"/>
    </row>
    <row r="1518" ht="12.75">
      <c r="K1518" s="159"/>
    </row>
    <row r="1519" ht="12.75">
      <c r="K1519" s="159"/>
    </row>
    <row r="1520" ht="12.75">
      <c r="K1520" s="159"/>
    </row>
    <row r="1521" ht="12.75">
      <c r="K1521" s="159"/>
    </row>
    <row r="1522" ht="12.75">
      <c r="K1522" s="159"/>
    </row>
    <row r="1523" ht="12.75">
      <c r="K1523" s="159"/>
    </row>
    <row r="1524" ht="12.75">
      <c r="K1524" s="159"/>
    </row>
    <row r="1525" ht="12.75">
      <c r="K1525" s="159"/>
    </row>
    <row r="1526" ht="12.75">
      <c r="K1526" s="159"/>
    </row>
    <row r="1527" ht="12.75">
      <c r="K1527" s="159"/>
    </row>
    <row r="1528" ht="12.75">
      <c r="K1528" s="159"/>
    </row>
    <row r="1529" ht="12.75">
      <c r="K1529" s="159"/>
    </row>
    <row r="1530" ht="12.75">
      <c r="K1530" s="159"/>
    </row>
    <row r="1531" ht="12.75">
      <c r="K1531" s="159"/>
    </row>
    <row r="1532" ht="12.75">
      <c r="K1532" s="159"/>
    </row>
    <row r="1533" ht="12.75">
      <c r="K1533" s="159"/>
    </row>
    <row r="1534" ht="12.75">
      <c r="K1534" s="159"/>
    </row>
    <row r="1535" ht="12.75">
      <c r="K1535" s="159"/>
    </row>
    <row r="1536" ht="12.75">
      <c r="K1536" s="159"/>
    </row>
    <row r="1537" ht="12.75">
      <c r="K1537" s="159"/>
    </row>
    <row r="1538" ht="12.75">
      <c r="K1538" s="159"/>
    </row>
    <row r="1539" ht="12.75">
      <c r="K1539" s="159"/>
    </row>
    <row r="1540" ht="12.75">
      <c r="K1540" s="159"/>
    </row>
    <row r="1541" ht="12.75">
      <c r="K1541" s="159"/>
    </row>
    <row r="1542" ht="12.75">
      <c r="K1542" s="159"/>
    </row>
    <row r="1543" ht="12.75">
      <c r="K1543" s="159"/>
    </row>
    <row r="1544" ht="12.75">
      <c r="K1544" s="159"/>
    </row>
    <row r="1545" ht="12.75">
      <c r="K1545" s="159"/>
    </row>
    <row r="1546" ht="12.75">
      <c r="K1546" s="159"/>
    </row>
    <row r="1547" ht="12.75">
      <c r="K1547" s="159"/>
    </row>
    <row r="1548" ht="12.75">
      <c r="K1548" s="159"/>
    </row>
    <row r="1549" ht="12.75">
      <c r="K1549" s="159"/>
    </row>
    <row r="1550" ht="12.75">
      <c r="K1550" s="159"/>
    </row>
    <row r="1551" ht="12.75">
      <c r="K1551" s="159"/>
    </row>
    <row r="1552" ht="12.75">
      <c r="K1552" s="159"/>
    </row>
    <row r="1553" ht="12.75">
      <c r="K1553" s="159"/>
    </row>
    <row r="1554" ht="12.75">
      <c r="K1554" s="159"/>
    </row>
    <row r="1555" ht="12.75">
      <c r="K1555" s="159"/>
    </row>
    <row r="1556" ht="12.75">
      <c r="K1556" s="159"/>
    </row>
    <row r="1557" ht="12.75">
      <c r="K1557" s="159"/>
    </row>
    <row r="1558" ht="12.75">
      <c r="K1558" s="159"/>
    </row>
    <row r="1559" ht="12.75">
      <c r="K1559" s="159"/>
    </row>
    <row r="1560" ht="12.75">
      <c r="K1560" s="159"/>
    </row>
    <row r="1561" ht="12.75">
      <c r="K1561" s="159"/>
    </row>
    <row r="1562" ht="12.75">
      <c r="K1562" s="159"/>
    </row>
    <row r="1563" ht="12.75">
      <c r="K1563" s="159"/>
    </row>
    <row r="1564" ht="12.75">
      <c r="K1564" s="159"/>
    </row>
    <row r="1565" ht="12.75">
      <c r="K1565" s="159"/>
    </row>
    <row r="1566" ht="12.75">
      <c r="K1566" s="159"/>
    </row>
    <row r="1567" ht="12.75">
      <c r="K1567" s="159"/>
    </row>
    <row r="1568" ht="12.75">
      <c r="K1568" s="159"/>
    </row>
    <row r="1569" ht="12.75">
      <c r="K1569" s="159"/>
    </row>
    <row r="1570" ht="12.75">
      <c r="K1570" s="159"/>
    </row>
    <row r="1571" ht="12.75">
      <c r="K1571" s="159"/>
    </row>
    <row r="1572" ht="12.75">
      <c r="K1572" s="159"/>
    </row>
    <row r="1573" ht="12.75">
      <c r="K1573" s="159"/>
    </row>
    <row r="1574" ht="12.75">
      <c r="K1574" s="159"/>
    </row>
    <row r="1575" ht="12.75">
      <c r="K1575" s="159"/>
    </row>
    <row r="1576" ht="12.75">
      <c r="K1576" s="159"/>
    </row>
    <row r="1577" ht="12.75">
      <c r="K1577" s="159"/>
    </row>
    <row r="1578" ht="12.75">
      <c r="K1578" s="159"/>
    </row>
    <row r="1579" ht="12.75">
      <c r="K1579" s="159"/>
    </row>
    <row r="1580" ht="12.75">
      <c r="K1580" s="159"/>
    </row>
    <row r="1581" ht="12.75">
      <c r="K1581" s="159"/>
    </row>
    <row r="1582" ht="12.75">
      <c r="K1582" s="159"/>
    </row>
    <row r="1583" ht="12.75">
      <c r="K1583" s="159"/>
    </row>
    <row r="1584" ht="12.75">
      <c r="K1584" s="159"/>
    </row>
    <row r="1585" ht="12.75">
      <c r="K1585" s="159"/>
    </row>
    <row r="1586" ht="12.75">
      <c r="K1586" s="159"/>
    </row>
    <row r="1587" ht="12.75">
      <c r="K1587" s="159"/>
    </row>
    <row r="1588" ht="12.75">
      <c r="K1588" s="159"/>
    </row>
    <row r="1589" ht="12.75">
      <c r="K1589" s="159"/>
    </row>
    <row r="1590" ht="12.75">
      <c r="K1590" s="159"/>
    </row>
    <row r="1591" ht="12.75">
      <c r="K1591" s="159"/>
    </row>
    <row r="1592" ht="12.75">
      <c r="K1592" s="159"/>
    </row>
    <row r="1593" ht="12.75">
      <c r="K1593" s="159"/>
    </row>
    <row r="1594" ht="12.75">
      <c r="K1594" s="159"/>
    </row>
    <row r="1595" ht="12.75">
      <c r="K1595" s="159"/>
    </row>
    <row r="1596" ht="12.75">
      <c r="K1596" s="159"/>
    </row>
    <row r="1597" ht="12.75">
      <c r="K1597" s="159"/>
    </row>
    <row r="1598" ht="12.75">
      <c r="K1598" s="159"/>
    </row>
    <row r="1599" ht="12.75">
      <c r="K1599" s="159"/>
    </row>
    <row r="1600" ht="12.75">
      <c r="K1600" s="159"/>
    </row>
    <row r="1601" ht="12.75">
      <c r="K1601" s="159"/>
    </row>
    <row r="1602" ht="12.75">
      <c r="K1602" s="159"/>
    </row>
    <row r="1603" ht="12.75">
      <c r="K1603" s="159"/>
    </row>
    <row r="1604" ht="12.75">
      <c r="K1604" s="159"/>
    </row>
    <row r="1605" ht="12.75">
      <c r="K1605" s="159"/>
    </row>
    <row r="1606" ht="12.75">
      <c r="K1606" s="159"/>
    </row>
    <row r="1607" ht="12.75">
      <c r="K1607" s="159"/>
    </row>
    <row r="1608" ht="12.75">
      <c r="K1608" s="159"/>
    </row>
    <row r="1609" ht="12.75">
      <c r="K1609" s="159"/>
    </row>
    <row r="1610" ht="12.75">
      <c r="K1610" s="159"/>
    </row>
    <row r="1611" ht="12.75">
      <c r="K1611" s="159"/>
    </row>
    <row r="1612" ht="12.75">
      <c r="K1612" s="159"/>
    </row>
    <row r="1613" ht="12.75">
      <c r="K1613" s="159"/>
    </row>
    <row r="1614" ht="12.75">
      <c r="K1614" s="159"/>
    </row>
    <row r="1615" ht="12.75">
      <c r="K1615" s="159"/>
    </row>
    <row r="1616" ht="12.75">
      <c r="K1616" s="159"/>
    </row>
    <row r="1617" ht="12.75">
      <c r="K1617" s="159"/>
    </row>
    <row r="1618" ht="12.75">
      <c r="K1618" s="159"/>
    </row>
    <row r="1619" ht="12.75">
      <c r="K1619" s="159"/>
    </row>
    <row r="1620" ht="12.75">
      <c r="K1620" s="159"/>
    </row>
    <row r="1621" ht="12.75">
      <c r="K1621" s="159"/>
    </row>
    <row r="1622" ht="12.75">
      <c r="K1622" s="159"/>
    </row>
    <row r="1623" ht="12.75">
      <c r="K1623" s="159"/>
    </row>
    <row r="1624" ht="12.75">
      <c r="K1624" s="159"/>
    </row>
    <row r="1625" ht="12.75">
      <c r="K1625" s="159"/>
    </row>
    <row r="1626" ht="12.75">
      <c r="K1626" s="159"/>
    </row>
    <row r="1627" ht="12.75">
      <c r="K1627" s="159"/>
    </row>
    <row r="1628" ht="12.75">
      <c r="K1628" s="159"/>
    </row>
    <row r="1629" ht="12.75">
      <c r="K1629" s="159"/>
    </row>
    <row r="1630" ht="12.75">
      <c r="K1630" s="159"/>
    </row>
    <row r="1631" ht="12.75">
      <c r="K1631" s="159"/>
    </row>
    <row r="1632" ht="12.75">
      <c r="K1632" s="159"/>
    </row>
    <row r="1633" ht="12.75">
      <c r="K1633" s="159"/>
    </row>
    <row r="1634" ht="12.75">
      <c r="K1634" s="159"/>
    </row>
    <row r="1635" ht="12.75">
      <c r="K1635" s="159"/>
    </row>
    <row r="1636" ht="12.75">
      <c r="K1636" s="159"/>
    </row>
    <row r="1637" ht="12.75">
      <c r="K1637" s="159"/>
    </row>
    <row r="1638" ht="12.75">
      <c r="K1638" s="159"/>
    </row>
    <row r="1639" ht="12.75">
      <c r="K1639" s="159"/>
    </row>
    <row r="1640" ht="12.75">
      <c r="K1640" s="159"/>
    </row>
    <row r="1641" ht="12.75">
      <c r="K1641" s="159"/>
    </row>
    <row r="1642" ht="12.75">
      <c r="K1642" s="159"/>
    </row>
    <row r="1643" ht="12.75">
      <c r="K1643" s="159"/>
    </row>
    <row r="1644" ht="12.75">
      <c r="K1644" s="159"/>
    </row>
    <row r="1645" ht="12.75">
      <c r="K1645" s="159"/>
    </row>
    <row r="1646" ht="12.75">
      <c r="K1646" s="159"/>
    </row>
    <row r="1647" ht="12.75">
      <c r="K1647" s="159"/>
    </row>
    <row r="1648" ht="12.75">
      <c r="K1648" s="159"/>
    </row>
    <row r="1649" ht="12.75">
      <c r="K1649" s="159"/>
    </row>
    <row r="1650" ht="12.75">
      <c r="K1650" s="159"/>
    </row>
    <row r="1651" ht="12.75">
      <c r="K1651" s="159"/>
    </row>
    <row r="1652" ht="12.75">
      <c r="K1652" s="159"/>
    </row>
    <row r="1653" ht="12.75">
      <c r="K1653" s="159"/>
    </row>
    <row r="1654" ht="12.75">
      <c r="K1654" s="159"/>
    </row>
    <row r="1655" ht="12.75">
      <c r="K1655" s="159"/>
    </row>
    <row r="1656" ht="12.75">
      <c r="K1656" s="159"/>
    </row>
    <row r="1657" ht="12.75">
      <c r="K1657" s="159"/>
    </row>
    <row r="1658" ht="12.75">
      <c r="K1658" s="159"/>
    </row>
    <row r="1659" ht="12.75">
      <c r="K1659" s="159"/>
    </row>
    <row r="1660" ht="12.75">
      <c r="K1660" s="159"/>
    </row>
    <row r="1661" ht="12.75">
      <c r="K1661" s="159"/>
    </row>
    <row r="1662" ht="12.75">
      <c r="K1662" s="159"/>
    </row>
    <row r="1663" ht="12.75">
      <c r="K1663" s="159"/>
    </row>
    <row r="1664" ht="12.75">
      <c r="K1664" s="159"/>
    </row>
    <row r="1665" ht="12.75">
      <c r="K1665" s="159"/>
    </row>
    <row r="1666" ht="12.75">
      <c r="K1666" s="159"/>
    </row>
    <row r="1667" ht="12.75">
      <c r="K1667" s="159"/>
    </row>
    <row r="1668" ht="12.75">
      <c r="K1668" s="159"/>
    </row>
    <row r="1669" ht="12.75">
      <c r="K1669" s="159"/>
    </row>
    <row r="1670" ht="12.75">
      <c r="K1670" s="159"/>
    </row>
    <row r="1671" ht="12.75">
      <c r="K1671" s="159"/>
    </row>
    <row r="1672" ht="12.75">
      <c r="K1672" s="159"/>
    </row>
    <row r="1673" ht="12.75">
      <c r="K1673" s="159"/>
    </row>
    <row r="1674" ht="12.75">
      <c r="K1674" s="159"/>
    </row>
    <row r="1675" ht="12.75">
      <c r="K1675" s="159"/>
    </row>
    <row r="1676" ht="12.75">
      <c r="K1676" s="159"/>
    </row>
    <row r="1677" ht="12.75">
      <c r="K1677" s="159"/>
    </row>
    <row r="1678" ht="12.75">
      <c r="K1678" s="159"/>
    </row>
    <row r="1679" ht="12.75">
      <c r="K1679" s="159"/>
    </row>
    <row r="1680" ht="12.75">
      <c r="K1680" s="159"/>
    </row>
    <row r="1681" ht="12.75">
      <c r="K1681" s="159"/>
    </row>
    <row r="1682" ht="12.75">
      <c r="K1682" s="159"/>
    </row>
    <row r="1683" ht="12.75">
      <c r="K1683" s="159"/>
    </row>
    <row r="1684" ht="12.75">
      <c r="K1684" s="159"/>
    </row>
    <row r="1685" ht="12.75">
      <c r="K1685" s="159"/>
    </row>
    <row r="1686" ht="12.75">
      <c r="K1686" s="159"/>
    </row>
    <row r="1687" ht="12.75">
      <c r="K1687" s="159"/>
    </row>
    <row r="1688" ht="12.75">
      <c r="K1688" s="159"/>
    </row>
    <row r="1689" ht="12.75">
      <c r="K1689" s="159"/>
    </row>
    <row r="1690" ht="12.75">
      <c r="K1690" s="159"/>
    </row>
    <row r="1691" ht="12.75">
      <c r="K1691" s="159"/>
    </row>
    <row r="1692" ht="12.75">
      <c r="K1692" s="159"/>
    </row>
    <row r="1693" ht="12.75">
      <c r="K1693" s="159"/>
    </row>
    <row r="1694" ht="12.75">
      <c r="K1694" s="159"/>
    </row>
    <row r="1695" ht="12.75">
      <c r="K1695" s="159"/>
    </row>
    <row r="1696" ht="12.75">
      <c r="K1696" s="159"/>
    </row>
    <row r="1697" ht="12.75">
      <c r="K1697" s="159"/>
    </row>
    <row r="1698" ht="12.75">
      <c r="K1698" s="159"/>
    </row>
    <row r="1699" ht="12.75">
      <c r="K1699" s="159"/>
    </row>
    <row r="1700" ht="12.75">
      <c r="K1700" s="159"/>
    </row>
    <row r="1701" ht="12.75">
      <c r="K1701" s="159"/>
    </row>
    <row r="1702" ht="12.75">
      <c r="K1702" s="159"/>
    </row>
    <row r="1703" ht="12.75">
      <c r="K1703" s="159"/>
    </row>
    <row r="1704" ht="12.75">
      <c r="K1704" s="159"/>
    </row>
    <row r="1705" ht="12.75">
      <c r="K1705" s="159"/>
    </row>
    <row r="1706" ht="12.75">
      <c r="K1706" s="159"/>
    </row>
    <row r="1707" ht="12.75">
      <c r="K1707" s="159"/>
    </row>
    <row r="1708" ht="12.75">
      <c r="K1708" s="159"/>
    </row>
    <row r="1709" ht="12.75">
      <c r="K1709" s="159"/>
    </row>
    <row r="1710" ht="12.75">
      <c r="K1710" s="159"/>
    </row>
    <row r="1711" ht="12.75">
      <c r="K1711" s="159"/>
    </row>
    <row r="1712" ht="12.75">
      <c r="K1712" s="159"/>
    </row>
    <row r="1713" ht="12.75">
      <c r="K1713" s="159"/>
    </row>
    <row r="1714" ht="12.75">
      <c r="K1714" s="159"/>
    </row>
    <row r="1715" ht="12.75">
      <c r="K1715" s="159"/>
    </row>
    <row r="1716" ht="12.75">
      <c r="K1716" s="159"/>
    </row>
    <row r="1717" ht="12.75">
      <c r="K1717" s="159"/>
    </row>
    <row r="1718" ht="12.75">
      <c r="K1718" s="159"/>
    </row>
    <row r="1719" ht="12.75">
      <c r="K1719" s="159"/>
    </row>
    <row r="1720" ht="12.75">
      <c r="K1720" s="159"/>
    </row>
    <row r="1721" ht="12.75">
      <c r="K1721" s="159"/>
    </row>
    <row r="1722" ht="12.75">
      <c r="K1722" s="159"/>
    </row>
    <row r="1723" ht="12.75">
      <c r="K1723" s="159"/>
    </row>
    <row r="1724" ht="12.75">
      <c r="K1724" s="159"/>
    </row>
    <row r="1725" ht="12.75">
      <c r="K1725" s="159"/>
    </row>
    <row r="1726" ht="12.75">
      <c r="K1726" s="159"/>
    </row>
    <row r="1727" ht="12.75">
      <c r="K1727" s="159"/>
    </row>
    <row r="1728" ht="12.75">
      <c r="K1728" s="159"/>
    </row>
    <row r="1729" ht="12.75">
      <c r="K1729" s="159"/>
    </row>
    <row r="1730" ht="12.75">
      <c r="K1730" s="159"/>
    </row>
    <row r="1731" ht="12.75">
      <c r="K1731" s="159"/>
    </row>
    <row r="1732" ht="12.75">
      <c r="K1732" s="159"/>
    </row>
    <row r="1733" ht="12.75">
      <c r="K1733" s="159"/>
    </row>
    <row r="1734" ht="12.75">
      <c r="K1734" s="159"/>
    </row>
    <row r="1735" ht="12.75">
      <c r="K1735" s="159"/>
    </row>
    <row r="1736" ht="12.75">
      <c r="K1736" s="159"/>
    </row>
    <row r="1737" ht="12.75">
      <c r="K1737" s="159"/>
    </row>
    <row r="1738" ht="12.75">
      <c r="K1738" s="159"/>
    </row>
    <row r="1739" ht="12.75">
      <c r="K1739" s="159"/>
    </row>
    <row r="1740" ht="12.75">
      <c r="K1740" s="159"/>
    </row>
    <row r="1741" ht="12.75">
      <c r="K1741" s="159"/>
    </row>
    <row r="1742" ht="12.75">
      <c r="K1742" s="159"/>
    </row>
    <row r="1743" ht="12.75">
      <c r="K1743" s="159"/>
    </row>
    <row r="1744" ht="12.75">
      <c r="K1744" s="159"/>
    </row>
    <row r="1745" ht="12.75">
      <c r="K1745" s="159"/>
    </row>
    <row r="1746" ht="12.75">
      <c r="K1746" s="159"/>
    </row>
    <row r="1747" ht="12.75">
      <c r="K1747" s="159"/>
    </row>
    <row r="1748" ht="12.75">
      <c r="K1748" s="159"/>
    </row>
    <row r="1749" ht="12.75">
      <c r="K1749" s="159"/>
    </row>
    <row r="1750" ht="12.75">
      <c r="K1750" s="159"/>
    </row>
    <row r="1751" ht="12.75">
      <c r="K1751" s="159"/>
    </row>
    <row r="1752" ht="12.75">
      <c r="K1752" s="159"/>
    </row>
    <row r="1753" ht="12.75">
      <c r="K1753" s="159"/>
    </row>
    <row r="1754" ht="12.75">
      <c r="K1754" s="159"/>
    </row>
    <row r="1755" ht="12.75">
      <c r="K1755" s="159"/>
    </row>
    <row r="1756" ht="12.75">
      <c r="K1756" s="159"/>
    </row>
    <row r="1757" ht="12.75">
      <c r="K1757" s="159"/>
    </row>
    <row r="1758" ht="12.75">
      <c r="K1758" s="159"/>
    </row>
    <row r="1759" ht="12.75">
      <c r="K1759" s="159"/>
    </row>
    <row r="1760" ht="12.75">
      <c r="K1760" s="159"/>
    </row>
    <row r="1761" ht="12.75">
      <c r="K1761" s="159"/>
    </row>
    <row r="1762" ht="12.75">
      <c r="K1762" s="159"/>
    </row>
    <row r="1763" ht="12.75">
      <c r="K1763" s="159"/>
    </row>
    <row r="1764" ht="12.75">
      <c r="K1764" s="159"/>
    </row>
    <row r="1765" ht="12.75">
      <c r="K1765" s="159"/>
    </row>
    <row r="1766" ht="12.75">
      <c r="K1766" s="159"/>
    </row>
    <row r="1767" ht="12.75">
      <c r="K1767" s="159"/>
    </row>
    <row r="1768" ht="12.75">
      <c r="K1768" s="159"/>
    </row>
    <row r="1769" ht="12.75">
      <c r="K1769" s="159"/>
    </row>
    <row r="1770" ht="12.75">
      <c r="K1770" s="159"/>
    </row>
    <row r="1771" ht="12.75">
      <c r="K1771" s="159"/>
    </row>
    <row r="1772" ht="12.75">
      <c r="K1772" s="159"/>
    </row>
    <row r="1773" ht="12.75">
      <c r="K1773" s="159"/>
    </row>
    <row r="1774" ht="12.75">
      <c r="K1774" s="159"/>
    </row>
    <row r="1775" ht="12.75">
      <c r="K1775" s="159"/>
    </row>
    <row r="1776" ht="12.75">
      <c r="K1776" s="159"/>
    </row>
    <row r="1777" ht="12.75">
      <c r="K1777" s="159"/>
    </row>
    <row r="1778" ht="12.75">
      <c r="K1778" s="159"/>
    </row>
    <row r="1779" ht="12.75">
      <c r="K1779" s="159"/>
    </row>
    <row r="1780" ht="12.75">
      <c r="K1780" s="159"/>
    </row>
    <row r="1781" ht="12.75">
      <c r="K1781" s="159"/>
    </row>
    <row r="1782" ht="12.75">
      <c r="K1782" s="159"/>
    </row>
    <row r="1783" ht="12.75">
      <c r="K1783" s="159"/>
    </row>
    <row r="1784" ht="12.75">
      <c r="K1784" s="159"/>
    </row>
    <row r="1785" ht="12.75">
      <c r="K1785" s="159"/>
    </row>
    <row r="1786" ht="12.75">
      <c r="K1786" s="159"/>
    </row>
    <row r="1787" ht="12.75">
      <c r="K1787" s="159"/>
    </row>
    <row r="1788" ht="12.75">
      <c r="K1788" s="159"/>
    </row>
    <row r="1789" ht="12.75">
      <c r="K1789" s="159"/>
    </row>
    <row r="1790" ht="12.75">
      <c r="K1790" s="159"/>
    </row>
    <row r="1791" ht="12.75">
      <c r="K1791" s="159"/>
    </row>
    <row r="1792" ht="12.75">
      <c r="K1792" s="159"/>
    </row>
    <row r="1793" ht="12.75">
      <c r="K1793" s="159"/>
    </row>
    <row r="1794" ht="12.75">
      <c r="K1794" s="159"/>
    </row>
    <row r="1795" ht="12.75">
      <c r="K1795" s="159"/>
    </row>
    <row r="1796" ht="12.75">
      <c r="K1796" s="159"/>
    </row>
    <row r="1797" ht="12.75">
      <c r="K1797" s="159"/>
    </row>
    <row r="1798" ht="12.75">
      <c r="K1798" s="159"/>
    </row>
    <row r="1799" ht="12.75">
      <c r="K1799" s="159"/>
    </row>
    <row r="1800" ht="12.75">
      <c r="K1800" s="159"/>
    </row>
    <row r="1801" ht="12.75">
      <c r="K1801" s="159"/>
    </row>
    <row r="1802" ht="12.75">
      <c r="K1802" s="159"/>
    </row>
    <row r="1803" ht="12.75">
      <c r="K1803" s="159"/>
    </row>
    <row r="1804" ht="12.75">
      <c r="K1804" s="159"/>
    </row>
    <row r="1805" ht="12.75">
      <c r="K1805" s="159"/>
    </row>
    <row r="1806" ht="12.75">
      <c r="K1806" s="159"/>
    </row>
    <row r="1807" ht="12.75">
      <c r="K1807" s="159"/>
    </row>
    <row r="1808" ht="12.75">
      <c r="K1808" s="159"/>
    </row>
    <row r="1809" ht="12.75">
      <c r="K1809" s="159"/>
    </row>
    <row r="1810" ht="12.75">
      <c r="K1810" s="159"/>
    </row>
    <row r="1811" ht="12.75">
      <c r="K1811" s="159"/>
    </row>
    <row r="1812" ht="12.75">
      <c r="K1812" s="159"/>
    </row>
    <row r="1813" ht="12.75">
      <c r="K1813" s="159"/>
    </row>
    <row r="1814" ht="12.75">
      <c r="K1814" s="159"/>
    </row>
    <row r="1815" ht="12.75">
      <c r="K1815" s="159"/>
    </row>
    <row r="1816" ht="12.75">
      <c r="K1816" s="159"/>
    </row>
    <row r="1817" ht="12.75">
      <c r="K1817" s="159"/>
    </row>
    <row r="1818" ht="12.75">
      <c r="K1818" s="159"/>
    </row>
    <row r="1819" ht="12.75">
      <c r="K1819" s="159"/>
    </row>
    <row r="1820" ht="12.75">
      <c r="K1820" s="159"/>
    </row>
    <row r="1821" ht="12.75">
      <c r="K1821" s="159"/>
    </row>
    <row r="1822" ht="12.75">
      <c r="K1822" s="159"/>
    </row>
    <row r="1823" ht="12.75">
      <c r="K1823" s="159"/>
    </row>
    <row r="1824" ht="12.75">
      <c r="K1824" s="159"/>
    </row>
    <row r="1825" ht="12.75">
      <c r="K1825" s="159"/>
    </row>
    <row r="1826" ht="12.75">
      <c r="K1826" s="159"/>
    </row>
    <row r="1827" ht="12.75">
      <c r="K1827" s="159"/>
    </row>
    <row r="1828" ht="12.75">
      <c r="K1828" s="159"/>
    </row>
    <row r="1829" ht="12.75">
      <c r="K1829" s="159"/>
    </row>
    <row r="1830" ht="12.75">
      <c r="K1830" s="159"/>
    </row>
    <row r="1831" ht="12.75">
      <c r="K1831" s="159"/>
    </row>
    <row r="1832" ht="12.75">
      <c r="K1832" s="159"/>
    </row>
    <row r="1833" ht="12.75">
      <c r="K1833" s="159"/>
    </row>
    <row r="1834" ht="12.75">
      <c r="K1834" s="159"/>
    </row>
    <row r="1835" ht="12.75">
      <c r="K1835" s="159"/>
    </row>
    <row r="1836" ht="12.75">
      <c r="K1836" s="159"/>
    </row>
    <row r="1837" ht="12.75">
      <c r="K1837" s="159"/>
    </row>
    <row r="1838" ht="12.75">
      <c r="K1838" s="159"/>
    </row>
    <row r="1839" ht="12.75">
      <c r="K1839" s="159"/>
    </row>
    <row r="1840" ht="12.75">
      <c r="K1840" s="159"/>
    </row>
    <row r="1841" ht="12.75">
      <c r="K1841" s="159"/>
    </row>
    <row r="1842" ht="12.75">
      <c r="K1842" s="159"/>
    </row>
    <row r="1843" ht="12.75">
      <c r="K1843" s="159"/>
    </row>
    <row r="1844" ht="12.75">
      <c r="K1844" s="159"/>
    </row>
    <row r="1845" ht="12.75">
      <c r="K1845" s="159"/>
    </row>
    <row r="1846" ht="12.75">
      <c r="K1846" s="159"/>
    </row>
    <row r="1847" ht="12.75">
      <c r="K1847" s="159"/>
    </row>
    <row r="1848" ht="12.75">
      <c r="K1848" s="159"/>
    </row>
    <row r="1849" ht="12.75">
      <c r="K1849" s="159"/>
    </row>
    <row r="1850" ht="12.75">
      <c r="K1850" s="159"/>
    </row>
    <row r="1851" ht="12.75">
      <c r="K1851" s="159"/>
    </row>
    <row r="1852" ht="12.75">
      <c r="K1852" s="159"/>
    </row>
    <row r="1853" ht="12.75">
      <c r="K1853" s="159"/>
    </row>
    <row r="1854" ht="12.75">
      <c r="K1854" s="159"/>
    </row>
    <row r="1855" ht="12.75">
      <c r="K1855" s="159"/>
    </row>
    <row r="1856" ht="12.75">
      <c r="K1856" s="159"/>
    </row>
    <row r="1857" ht="12.75">
      <c r="K1857" s="159"/>
    </row>
    <row r="1858" ht="12.75">
      <c r="K1858" s="159"/>
    </row>
    <row r="1859" ht="12.75">
      <c r="K1859" s="159"/>
    </row>
    <row r="1860" ht="12.75">
      <c r="K1860" s="159"/>
    </row>
    <row r="1861" ht="12.75">
      <c r="K1861" s="159"/>
    </row>
    <row r="1862" ht="12.75">
      <c r="K1862" s="159"/>
    </row>
    <row r="1863" ht="12.75">
      <c r="K1863" s="159"/>
    </row>
    <row r="1864" ht="12.75">
      <c r="K1864" s="159"/>
    </row>
    <row r="1865" ht="12.75">
      <c r="K1865" s="159"/>
    </row>
    <row r="1866" ht="12.75">
      <c r="K1866" s="159"/>
    </row>
    <row r="1867" ht="12.75">
      <c r="K1867" s="159"/>
    </row>
    <row r="1868" ht="12.75">
      <c r="K1868" s="159"/>
    </row>
    <row r="1869" ht="12.75">
      <c r="K1869" s="159"/>
    </row>
    <row r="1870" ht="12.75">
      <c r="K1870" s="159"/>
    </row>
    <row r="1871" ht="12.75">
      <c r="K1871" s="159"/>
    </row>
    <row r="1872" ht="12.75">
      <c r="K1872" s="159"/>
    </row>
    <row r="1873" ht="12.75">
      <c r="K1873" s="159"/>
    </row>
    <row r="1874" ht="12.75">
      <c r="K1874" s="159"/>
    </row>
    <row r="1875" ht="12.75">
      <c r="K1875" s="159"/>
    </row>
    <row r="1876" ht="12.75">
      <c r="K1876" s="159"/>
    </row>
    <row r="1877" ht="12.75">
      <c r="K1877" s="159"/>
    </row>
    <row r="1878" ht="12.75">
      <c r="K1878" s="159"/>
    </row>
    <row r="1879" ht="12.75">
      <c r="K1879" s="159"/>
    </row>
    <row r="1880" ht="12.75">
      <c r="K1880" s="159"/>
    </row>
    <row r="1881" ht="12.75">
      <c r="K1881" s="159"/>
    </row>
    <row r="1882" ht="12.75">
      <c r="K1882" s="159"/>
    </row>
    <row r="1883" ht="12.75">
      <c r="K1883" s="159"/>
    </row>
    <row r="1884" ht="12.75">
      <c r="K1884" s="159"/>
    </row>
    <row r="1885" ht="12.75">
      <c r="K1885" s="159"/>
    </row>
    <row r="1886" ht="12.75">
      <c r="K1886" s="159"/>
    </row>
    <row r="1887" ht="12.75">
      <c r="K1887" s="159"/>
    </row>
    <row r="1888" ht="12.75">
      <c r="K1888" s="159"/>
    </row>
    <row r="1889" ht="12.75">
      <c r="K1889" s="159"/>
    </row>
    <row r="1890" ht="12.75">
      <c r="K1890" s="159"/>
    </row>
    <row r="1891" ht="12.75">
      <c r="K1891" s="159"/>
    </row>
    <row r="1892" ht="12.75">
      <c r="K1892" s="159"/>
    </row>
    <row r="1893" ht="12.75">
      <c r="K1893" s="159"/>
    </row>
    <row r="1894" ht="12.75">
      <c r="K1894" s="159"/>
    </row>
    <row r="1895" ht="12.75">
      <c r="K1895" s="159"/>
    </row>
    <row r="1896" ht="12.75">
      <c r="K1896" s="159"/>
    </row>
    <row r="1897" ht="12.75">
      <c r="K1897" s="159"/>
    </row>
    <row r="1898" ht="12.75">
      <c r="K1898" s="159"/>
    </row>
    <row r="1899" ht="12.75">
      <c r="K1899" s="159"/>
    </row>
    <row r="1900" ht="12.75">
      <c r="K1900" s="159"/>
    </row>
    <row r="1901" ht="12.75">
      <c r="K1901" s="159"/>
    </row>
    <row r="1902" ht="12.75">
      <c r="K1902" s="159"/>
    </row>
    <row r="1903" ht="12.75">
      <c r="K1903" s="159"/>
    </row>
    <row r="1904" ht="12.75">
      <c r="K1904" s="159"/>
    </row>
    <row r="1905" ht="12.75">
      <c r="K1905" s="159"/>
    </row>
    <row r="1906" ht="12.75">
      <c r="K1906" s="159"/>
    </row>
    <row r="1907" ht="12.75">
      <c r="K1907" s="159"/>
    </row>
    <row r="1908" ht="12.75">
      <c r="K1908" s="159"/>
    </row>
    <row r="1909" ht="12.75">
      <c r="K1909" s="159"/>
    </row>
    <row r="1910" ht="12.75">
      <c r="K1910" s="159"/>
    </row>
    <row r="1911" ht="12.75">
      <c r="K1911" s="159"/>
    </row>
    <row r="1912" ht="12.75">
      <c r="K1912" s="159"/>
    </row>
    <row r="1913" ht="12.75">
      <c r="K1913" s="159"/>
    </row>
    <row r="1914" ht="12.75">
      <c r="K1914" s="159"/>
    </row>
    <row r="1915" ht="12.75">
      <c r="K1915" s="159"/>
    </row>
    <row r="1916" ht="12.75">
      <c r="K1916" s="159"/>
    </row>
    <row r="1917" ht="12.75">
      <c r="K1917" s="159"/>
    </row>
    <row r="1918" ht="12.75">
      <c r="K1918" s="159"/>
    </row>
    <row r="1919" ht="12.75">
      <c r="K1919" s="159"/>
    </row>
    <row r="1920" ht="12.75">
      <c r="K1920" s="159"/>
    </row>
    <row r="1921" ht="12.75">
      <c r="K1921" s="159"/>
    </row>
    <row r="1922" ht="12.75">
      <c r="K1922" s="159"/>
    </row>
    <row r="1923" ht="12.75">
      <c r="K1923" s="159"/>
    </row>
    <row r="1924" ht="12.75">
      <c r="K1924" s="159"/>
    </row>
    <row r="1925" ht="12.75">
      <c r="K1925" s="159"/>
    </row>
    <row r="1926" ht="12.75">
      <c r="K1926" s="159"/>
    </row>
    <row r="1927" ht="12.75">
      <c r="K1927" s="159"/>
    </row>
    <row r="1928" ht="12.75">
      <c r="K1928" s="159"/>
    </row>
    <row r="1929" ht="12.75">
      <c r="K1929" s="159"/>
    </row>
    <row r="1930" ht="12.75">
      <c r="K1930" s="159"/>
    </row>
    <row r="1931" ht="12.75">
      <c r="K1931" s="159"/>
    </row>
    <row r="1932" ht="12.75">
      <c r="K1932" s="159"/>
    </row>
    <row r="1933" ht="12.75">
      <c r="K1933" s="159"/>
    </row>
    <row r="1934" ht="12.75">
      <c r="K1934" s="159"/>
    </row>
    <row r="1935" ht="12.75">
      <c r="K1935" s="159"/>
    </row>
    <row r="1936" ht="12.75">
      <c r="K1936" s="159"/>
    </row>
    <row r="1937" ht="12.75">
      <c r="K1937" s="159"/>
    </row>
    <row r="1938" ht="12.75">
      <c r="K1938" s="159"/>
    </row>
    <row r="1939" ht="12.75">
      <c r="K1939" s="159"/>
    </row>
    <row r="1940" ht="12.75">
      <c r="K1940" s="159"/>
    </row>
    <row r="1941" ht="12.75">
      <c r="K1941" s="159"/>
    </row>
    <row r="1942" ht="12.75">
      <c r="K1942" s="159"/>
    </row>
    <row r="1943" ht="12.75">
      <c r="K1943" s="159"/>
    </row>
    <row r="1944" ht="12.75">
      <c r="K1944" s="159"/>
    </row>
    <row r="1945" ht="12.75">
      <c r="K1945" s="159"/>
    </row>
    <row r="1946" ht="12.75">
      <c r="K1946" s="159"/>
    </row>
    <row r="1947" ht="12.75">
      <c r="K1947" s="159"/>
    </row>
    <row r="1948" ht="12.75">
      <c r="K1948" s="159"/>
    </row>
    <row r="1949" ht="12.75">
      <c r="K1949" s="159"/>
    </row>
    <row r="1950" ht="12.75">
      <c r="K1950" s="159"/>
    </row>
    <row r="1951" ht="12.75">
      <c r="K1951" s="159"/>
    </row>
    <row r="1952" ht="12.75">
      <c r="K1952" s="159"/>
    </row>
    <row r="1953" ht="12.75">
      <c r="K1953" s="159"/>
    </row>
    <row r="1954" ht="12.75">
      <c r="K1954" s="159"/>
    </row>
    <row r="1955" ht="12.75">
      <c r="K1955" s="159"/>
    </row>
    <row r="1956" ht="12.75">
      <c r="K1956" s="159"/>
    </row>
    <row r="1957" ht="12.75">
      <c r="K1957" s="159"/>
    </row>
    <row r="1958" ht="12.75">
      <c r="K1958" s="159"/>
    </row>
    <row r="1959" ht="12.75">
      <c r="K1959" s="159"/>
    </row>
    <row r="1960" ht="12.75">
      <c r="K1960" s="159"/>
    </row>
    <row r="1961" ht="12.75">
      <c r="K1961" s="159"/>
    </row>
    <row r="1962" ht="12.75">
      <c r="K1962" s="159"/>
    </row>
    <row r="1963" ht="12.75">
      <c r="K1963" s="159"/>
    </row>
    <row r="1964" ht="12.75">
      <c r="K1964" s="159"/>
    </row>
    <row r="1965" ht="12.75">
      <c r="K1965" s="159"/>
    </row>
    <row r="1966" ht="12.75">
      <c r="K1966" s="159"/>
    </row>
    <row r="1967" ht="12.75">
      <c r="K1967" s="159"/>
    </row>
    <row r="1968" ht="12.75">
      <c r="K1968" s="159"/>
    </row>
    <row r="1969" ht="12.75">
      <c r="K1969" s="159"/>
    </row>
    <row r="1970" ht="12.75">
      <c r="K1970" s="159"/>
    </row>
    <row r="1971" ht="12.75">
      <c r="K1971" s="159"/>
    </row>
    <row r="1972" ht="12.75">
      <c r="K1972" s="159"/>
    </row>
    <row r="1973" ht="12.75">
      <c r="K1973" s="159"/>
    </row>
    <row r="1974" ht="12.75">
      <c r="K1974" s="159"/>
    </row>
    <row r="1975" ht="12.75">
      <c r="K1975" s="159"/>
    </row>
    <row r="1976" ht="12.75">
      <c r="K1976" s="159"/>
    </row>
    <row r="1977" ht="12.75">
      <c r="K1977" s="159"/>
    </row>
    <row r="1978" ht="12.75">
      <c r="K1978" s="159"/>
    </row>
    <row r="1979" ht="12.75">
      <c r="K1979" s="159"/>
    </row>
    <row r="1980" ht="12.75">
      <c r="K1980" s="159"/>
    </row>
    <row r="1981" ht="12.75">
      <c r="K1981" s="159"/>
    </row>
    <row r="1982" ht="12.75">
      <c r="K1982" s="159"/>
    </row>
    <row r="1983" ht="12.75">
      <c r="K1983" s="159"/>
    </row>
    <row r="1984" ht="12.75">
      <c r="K1984" s="159"/>
    </row>
    <row r="1985" ht="12.75">
      <c r="K1985" s="159"/>
    </row>
    <row r="1986" ht="12.75">
      <c r="K1986" s="159"/>
    </row>
    <row r="1987" ht="12.75">
      <c r="K1987" s="159"/>
    </row>
    <row r="1988" ht="12.75">
      <c r="K1988" s="159"/>
    </row>
    <row r="1989" ht="12.75">
      <c r="K1989" s="159"/>
    </row>
    <row r="1990" ht="12.75">
      <c r="K1990" s="159"/>
    </row>
    <row r="1991" ht="12.75">
      <c r="K1991" s="159"/>
    </row>
    <row r="1992" ht="12.75">
      <c r="K1992" s="159"/>
    </row>
    <row r="1993" ht="12.75">
      <c r="K1993" s="159"/>
    </row>
    <row r="1994" ht="12.75">
      <c r="K1994" s="159"/>
    </row>
    <row r="1995" ht="12.75">
      <c r="K1995" s="159"/>
    </row>
    <row r="1996" ht="12.75">
      <c r="K1996" s="159"/>
    </row>
    <row r="1997" ht="12.75">
      <c r="K1997" s="159"/>
    </row>
    <row r="1998" ht="12.75">
      <c r="K1998" s="159"/>
    </row>
    <row r="1999" ht="12.75">
      <c r="K1999" s="159"/>
    </row>
    <row r="2000" ht="12.75">
      <c r="K2000" s="159"/>
    </row>
    <row r="2001" ht="12.75">
      <c r="K2001" s="159"/>
    </row>
    <row r="2002" ht="12.75">
      <c r="K2002" s="159"/>
    </row>
    <row r="2003" ht="12.75">
      <c r="K2003" s="159"/>
    </row>
    <row r="2004" ht="12.75">
      <c r="K2004" s="159"/>
    </row>
    <row r="2005" ht="12.75">
      <c r="K2005" s="159"/>
    </row>
    <row r="2006" ht="12.75">
      <c r="K2006" s="159"/>
    </row>
    <row r="2007" ht="12.75">
      <c r="K2007" s="159"/>
    </row>
    <row r="2008" ht="12.75">
      <c r="K2008" s="159"/>
    </row>
    <row r="2009" ht="12.75">
      <c r="K2009" s="159"/>
    </row>
    <row r="2010" ht="12.75">
      <c r="K2010" s="159"/>
    </row>
    <row r="2011" ht="12.75">
      <c r="K2011" s="159"/>
    </row>
    <row r="2012" ht="12.75">
      <c r="K2012" s="159"/>
    </row>
    <row r="2013" ht="12.75">
      <c r="K2013" s="159"/>
    </row>
    <row r="2014" ht="12.75">
      <c r="K2014" s="159"/>
    </row>
    <row r="2015" ht="12.75">
      <c r="K2015" s="159"/>
    </row>
    <row r="2016" ht="12.75">
      <c r="K2016" s="159"/>
    </row>
    <row r="2017" ht="12.75">
      <c r="K2017" s="159"/>
    </row>
    <row r="2018" ht="12.75">
      <c r="K2018" s="159"/>
    </row>
    <row r="2019" ht="12.75">
      <c r="K2019" s="159"/>
    </row>
    <row r="2020" ht="12.75">
      <c r="K2020" s="159"/>
    </row>
    <row r="2021" ht="12.75">
      <c r="K2021" s="159"/>
    </row>
    <row r="2022" ht="12.75">
      <c r="K2022" s="159"/>
    </row>
    <row r="2023" ht="12.75">
      <c r="K2023" s="159"/>
    </row>
    <row r="2024" ht="12.75">
      <c r="K2024" s="159"/>
    </row>
    <row r="2025" ht="12.75">
      <c r="K2025" s="159"/>
    </row>
    <row r="2026" ht="12.75">
      <c r="K2026" s="159"/>
    </row>
    <row r="2027" ht="12.75">
      <c r="K2027" s="159"/>
    </row>
    <row r="2028" ht="12.75">
      <c r="K2028" s="159"/>
    </row>
    <row r="2029" ht="12.75">
      <c r="K2029" s="159"/>
    </row>
    <row r="2030" ht="12.75">
      <c r="K2030" s="159"/>
    </row>
    <row r="2031" ht="12.75">
      <c r="K2031" s="159"/>
    </row>
    <row r="2032" ht="12.75">
      <c r="K2032" s="159"/>
    </row>
    <row r="2033" ht="12.75">
      <c r="K2033" s="159"/>
    </row>
    <row r="2034" ht="12.75">
      <c r="K2034" s="159"/>
    </row>
    <row r="2035" ht="12.75">
      <c r="K2035" s="159"/>
    </row>
    <row r="2036" ht="12.75">
      <c r="K2036" s="159"/>
    </row>
    <row r="2037" ht="12.75">
      <c r="K2037" s="159"/>
    </row>
    <row r="2038" ht="12.75">
      <c r="K2038" s="159"/>
    </row>
    <row r="2039" ht="12.75">
      <c r="K2039" s="159"/>
    </row>
    <row r="2040" ht="12.75">
      <c r="K2040" s="159"/>
    </row>
    <row r="2041" ht="12.75">
      <c r="K2041" s="159"/>
    </row>
    <row r="2042" ht="12.75">
      <c r="K2042" s="159"/>
    </row>
    <row r="2043" ht="12.75">
      <c r="K2043" s="159"/>
    </row>
    <row r="2044" ht="12.75">
      <c r="K2044" s="159"/>
    </row>
    <row r="2045" ht="12.75">
      <c r="K2045" s="159"/>
    </row>
    <row r="2046" ht="12.75">
      <c r="K2046" s="159"/>
    </row>
    <row r="2047" ht="12.75">
      <c r="K2047" s="159"/>
    </row>
    <row r="2048" ht="12.75">
      <c r="K2048" s="159"/>
    </row>
    <row r="2049" ht="12.75">
      <c r="K2049" s="159"/>
    </row>
    <row r="2050" ht="12.75">
      <c r="K2050" s="159"/>
    </row>
    <row r="2051" ht="12.75">
      <c r="K2051" s="159"/>
    </row>
    <row r="2052" ht="12.75">
      <c r="K2052" s="159"/>
    </row>
    <row r="2053" ht="12.75">
      <c r="K2053" s="159"/>
    </row>
    <row r="2054" ht="12.75">
      <c r="K2054" s="159"/>
    </row>
    <row r="2055" ht="12.75">
      <c r="K2055" s="159"/>
    </row>
    <row r="2056" ht="12.75">
      <c r="K2056" s="159"/>
    </row>
    <row r="2057" ht="12.75">
      <c r="K2057" s="159"/>
    </row>
    <row r="2058" ht="12.75">
      <c r="K2058" s="159"/>
    </row>
    <row r="2059" ht="12.75">
      <c r="K2059" s="159"/>
    </row>
    <row r="2060" ht="12.75">
      <c r="K2060" s="159"/>
    </row>
    <row r="2061" ht="12.75">
      <c r="K2061" s="159"/>
    </row>
    <row r="2062" ht="12.75">
      <c r="K2062" s="159"/>
    </row>
    <row r="2063" ht="12.75">
      <c r="K2063" s="159"/>
    </row>
    <row r="2064" ht="12.75">
      <c r="K2064" s="159"/>
    </row>
    <row r="2065" ht="12.75">
      <c r="K2065" s="159"/>
    </row>
    <row r="2066" ht="12.75">
      <c r="K2066" s="159"/>
    </row>
    <row r="2067" ht="12.75">
      <c r="K2067" s="159"/>
    </row>
    <row r="2068" ht="12.75">
      <c r="K2068" s="159"/>
    </row>
    <row r="2069" ht="12.75">
      <c r="K2069" s="159"/>
    </row>
    <row r="2070" ht="12.75">
      <c r="K2070" s="159"/>
    </row>
    <row r="2071" ht="12.75">
      <c r="K2071" s="159"/>
    </row>
    <row r="2072" ht="12.75">
      <c r="K2072" s="159"/>
    </row>
    <row r="2073" ht="12.75">
      <c r="K2073" s="159"/>
    </row>
    <row r="2074" ht="12.75">
      <c r="K2074" s="159"/>
    </row>
    <row r="2075" ht="12.75">
      <c r="K2075" s="159"/>
    </row>
    <row r="2076" ht="12.75">
      <c r="K2076" s="159"/>
    </row>
    <row r="2077" ht="12.75">
      <c r="K2077" s="159"/>
    </row>
    <row r="2078" ht="12.75">
      <c r="K2078" s="159"/>
    </row>
    <row r="2079" ht="12.75">
      <c r="K2079" s="159"/>
    </row>
    <row r="2080" ht="12.75">
      <c r="K2080" s="159"/>
    </row>
    <row r="2081" ht="12.75">
      <c r="K2081" s="159"/>
    </row>
    <row r="2082" ht="12.75">
      <c r="K2082" s="159"/>
    </row>
    <row r="2083" ht="12.75">
      <c r="K2083" s="159"/>
    </row>
    <row r="2084" ht="12.75">
      <c r="K2084" s="159"/>
    </row>
    <row r="2085" ht="12.75">
      <c r="K2085" s="159"/>
    </row>
    <row r="2086" ht="12.75">
      <c r="K2086" s="159"/>
    </row>
    <row r="2087" ht="12.75">
      <c r="K2087" s="159"/>
    </row>
    <row r="2088" ht="12.75">
      <c r="K2088" s="159"/>
    </row>
    <row r="2089" ht="12.75">
      <c r="K2089" s="159"/>
    </row>
    <row r="2090" ht="12.75">
      <c r="K2090" s="159"/>
    </row>
    <row r="2091" ht="12.75">
      <c r="K2091" s="159"/>
    </row>
    <row r="2092" ht="12.75">
      <c r="K2092" s="159"/>
    </row>
    <row r="2093" ht="12.75">
      <c r="K2093" s="159"/>
    </row>
    <row r="2094" ht="12.75">
      <c r="K2094" s="159"/>
    </row>
    <row r="2095" ht="12.75">
      <c r="K2095" s="159"/>
    </row>
    <row r="2096" ht="12.75">
      <c r="K2096" s="159"/>
    </row>
    <row r="2097" ht="12.75">
      <c r="K2097" s="159"/>
    </row>
    <row r="2098" ht="12.75">
      <c r="K2098" s="159"/>
    </row>
    <row r="2099" ht="12.75">
      <c r="K2099" s="159"/>
    </row>
    <row r="2100" ht="12.75">
      <c r="K2100" s="159"/>
    </row>
    <row r="2101" ht="12.75">
      <c r="K2101" s="159"/>
    </row>
    <row r="2102" ht="12.75">
      <c r="K2102" s="159"/>
    </row>
    <row r="2103" ht="12.75">
      <c r="K2103" s="159"/>
    </row>
    <row r="2104" ht="12.75">
      <c r="K2104" s="159"/>
    </row>
    <row r="2105" ht="12.75">
      <c r="K2105" s="159"/>
    </row>
    <row r="2106" ht="12.75">
      <c r="K2106" s="159"/>
    </row>
    <row r="2107" ht="12.75">
      <c r="K2107" s="159"/>
    </row>
    <row r="2108" ht="12.75">
      <c r="K2108" s="159"/>
    </row>
    <row r="2109" ht="12.75">
      <c r="K2109" s="159"/>
    </row>
    <row r="2110" ht="12.75">
      <c r="K2110" s="159"/>
    </row>
    <row r="2111" ht="12.75">
      <c r="K2111" s="159"/>
    </row>
    <row r="2112" ht="12.75">
      <c r="K2112" s="159"/>
    </row>
    <row r="2113" ht="12.75">
      <c r="K2113" s="159"/>
    </row>
    <row r="2114" ht="12.75">
      <c r="K2114" s="159"/>
    </row>
    <row r="2115" ht="12.75">
      <c r="K2115" s="159"/>
    </row>
    <row r="2116" ht="12.75">
      <c r="K2116" s="159"/>
    </row>
    <row r="2117" ht="12.75">
      <c r="K2117" s="159"/>
    </row>
    <row r="2118" ht="12.75">
      <c r="K2118" s="159"/>
    </row>
    <row r="2119" ht="12.75">
      <c r="K2119" s="159"/>
    </row>
    <row r="2120" ht="12.75">
      <c r="K2120" s="159"/>
    </row>
    <row r="2121" ht="12.75">
      <c r="K2121" s="159"/>
    </row>
    <row r="2122" ht="12.75">
      <c r="K2122" s="159"/>
    </row>
    <row r="2123" ht="12.75">
      <c r="K2123" s="159"/>
    </row>
    <row r="2124" ht="12.75">
      <c r="K2124" s="159"/>
    </row>
    <row r="2125" ht="12.75">
      <c r="K2125" s="159"/>
    </row>
    <row r="2126" ht="12.75">
      <c r="K2126" s="159"/>
    </row>
    <row r="2127" ht="12.75">
      <c r="K2127" s="159"/>
    </row>
    <row r="2128" ht="12.75">
      <c r="K2128" s="159"/>
    </row>
    <row r="2129" ht="12.75">
      <c r="K2129" s="159"/>
    </row>
    <row r="2130" ht="12.75">
      <c r="K2130" s="159"/>
    </row>
    <row r="2131" ht="12.75">
      <c r="K2131" s="159"/>
    </row>
    <row r="2132" ht="12.75">
      <c r="K2132" s="159"/>
    </row>
    <row r="2133" ht="12.75">
      <c r="K2133" s="159"/>
    </row>
    <row r="2134" ht="12.75">
      <c r="K2134" s="159"/>
    </row>
    <row r="2135" ht="12.75">
      <c r="K2135" s="159"/>
    </row>
    <row r="2136" ht="12.75">
      <c r="K2136" s="159"/>
    </row>
    <row r="2137" ht="12.75">
      <c r="K2137" s="159"/>
    </row>
    <row r="2138" ht="12.75">
      <c r="K2138" s="159"/>
    </row>
    <row r="2139" ht="12.75">
      <c r="K2139" s="159"/>
    </row>
    <row r="2140" ht="12.75">
      <c r="K2140" s="159"/>
    </row>
    <row r="2141" ht="12.75">
      <c r="K2141" s="159"/>
    </row>
    <row r="2142" ht="12.75">
      <c r="K2142" s="159"/>
    </row>
    <row r="2143" ht="12.75">
      <c r="K2143" s="159"/>
    </row>
    <row r="2144" ht="12.75">
      <c r="K2144" s="159"/>
    </row>
    <row r="2145" ht="12.75">
      <c r="K2145" s="159"/>
    </row>
    <row r="2146" ht="12.75">
      <c r="K2146" s="159"/>
    </row>
    <row r="2147" ht="12.75">
      <c r="K2147" s="159"/>
    </row>
    <row r="2148" ht="12.75">
      <c r="K2148" s="159"/>
    </row>
    <row r="2149" ht="12.75">
      <c r="K2149" s="159"/>
    </row>
    <row r="2150" ht="12.75">
      <c r="K2150" s="159"/>
    </row>
    <row r="2151" ht="12.75">
      <c r="K2151" s="159"/>
    </row>
    <row r="2152" ht="12.75">
      <c r="K2152" s="159"/>
    </row>
    <row r="2153" ht="12.75">
      <c r="K2153" s="159"/>
    </row>
    <row r="2154" ht="12.75">
      <c r="K2154" s="159"/>
    </row>
    <row r="2155" ht="12.75">
      <c r="K2155" s="159"/>
    </row>
    <row r="2156" ht="12.75">
      <c r="K2156" s="159"/>
    </row>
    <row r="2157" ht="12.75">
      <c r="K2157" s="159"/>
    </row>
    <row r="2158" ht="12.75">
      <c r="K2158" s="159"/>
    </row>
    <row r="2159" ht="12.75">
      <c r="K2159" s="159"/>
    </row>
    <row r="2160" ht="12.75">
      <c r="K2160" s="159"/>
    </row>
    <row r="2161" ht="12.75">
      <c r="K2161" s="159"/>
    </row>
    <row r="2162" ht="12.75">
      <c r="K2162" s="159"/>
    </row>
    <row r="2163" ht="12.75">
      <c r="K2163" s="159"/>
    </row>
    <row r="2164" ht="12.75">
      <c r="K2164" s="159"/>
    </row>
    <row r="2165" ht="12.75">
      <c r="K2165" s="159"/>
    </row>
    <row r="2166" ht="12.75">
      <c r="K2166" s="159"/>
    </row>
    <row r="2167" ht="12.75">
      <c r="K2167" s="159"/>
    </row>
    <row r="2168" ht="12.75">
      <c r="K2168" s="159"/>
    </row>
    <row r="2169" ht="12.75">
      <c r="K2169" s="159"/>
    </row>
    <row r="2170" ht="12.75">
      <c r="K2170" s="159"/>
    </row>
    <row r="2171" ht="12.75">
      <c r="K2171" s="159"/>
    </row>
    <row r="2172" ht="12.75">
      <c r="K2172" s="159"/>
    </row>
    <row r="2173" ht="12.75">
      <c r="K2173" s="159"/>
    </row>
    <row r="2174" ht="12.75">
      <c r="K2174" s="159"/>
    </row>
    <row r="2175" ht="12.75">
      <c r="K2175" s="159"/>
    </row>
    <row r="2176" ht="12.75">
      <c r="K2176" s="159"/>
    </row>
    <row r="2177" ht="12.75">
      <c r="K2177" s="159"/>
    </row>
    <row r="2178" ht="12.75">
      <c r="K2178" s="159"/>
    </row>
    <row r="2179" ht="12.75">
      <c r="K2179" s="159"/>
    </row>
    <row r="2180" ht="12.75">
      <c r="K2180" s="159"/>
    </row>
    <row r="2181" ht="12.75">
      <c r="K2181" s="159"/>
    </row>
    <row r="2182" ht="12.75">
      <c r="K2182" s="159"/>
    </row>
    <row r="2183" ht="12.75">
      <c r="K2183" s="159"/>
    </row>
    <row r="2184" ht="12.75">
      <c r="K2184" s="159"/>
    </row>
    <row r="2185" ht="12.75">
      <c r="K2185" s="159"/>
    </row>
    <row r="2186" ht="12.75">
      <c r="K2186" s="159"/>
    </row>
    <row r="2187" ht="12.75">
      <c r="K2187" s="159"/>
    </row>
    <row r="2188" ht="12.75">
      <c r="K2188" s="159"/>
    </row>
    <row r="2189" ht="12.75">
      <c r="K2189" s="159"/>
    </row>
    <row r="2190" ht="12.75">
      <c r="K2190" s="159"/>
    </row>
    <row r="2191" ht="12.75">
      <c r="K2191" s="159"/>
    </row>
    <row r="2192" ht="12.75">
      <c r="K2192" s="159"/>
    </row>
    <row r="2193" ht="12.75">
      <c r="K2193" s="159"/>
    </row>
    <row r="2194" ht="12.75">
      <c r="K2194" s="159"/>
    </row>
    <row r="2195" ht="12.75">
      <c r="K2195" s="159"/>
    </row>
    <row r="2196" ht="12.75">
      <c r="K2196" s="159"/>
    </row>
    <row r="2197" ht="12.75">
      <c r="K2197" s="159"/>
    </row>
    <row r="2198" ht="12.75">
      <c r="K2198" s="159"/>
    </row>
    <row r="2199" ht="12.75">
      <c r="K2199" s="159"/>
    </row>
    <row r="2200" ht="12.75">
      <c r="K2200" s="159"/>
    </row>
    <row r="2201" ht="12.75">
      <c r="K2201" s="159"/>
    </row>
    <row r="2202" ht="12.75">
      <c r="K2202" s="159"/>
    </row>
    <row r="2203" ht="12.75">
      <c r="K2203" s="159"/>
    </row>
    <row r="2204" ht="12.75">
      <c r="K2204" s="159"/>
    </row>
    <row r="2205" ht="12.75">
      <c r="K2205" s="159"/>
    </row>
    <row r="2206" ht="12.75">
      <c r="K2206" s="159"/>
    </row>
    <row r="2207" ht="12.75">
      <c r="K2207" s="159"/>
    </row>
    <row r="2208" ht="12.75">
      <c r="K2208" s="159"/>
    </row>
    <row r="2209" ht="12.75">
      <c r="K2209" s="159"/>
    </row>
    <row r="2210" ht="12.75">
      <c r="K2210" s="159"/>
    </row>
    <row r="2211" ht="12.75">
      <c r="K2211" s="159"/>
    </row>
    <row r="2212" ht="12.75">
      <c r="K2212" s="159"/>
    </row>
    <row r="2213" ht="12.75">
      <c r="K2213" s="159"/>
    </row>
    <row r="2214" ht="12.75">
      <c r="K2214" s="159"/>
    </row>
    <row r="2215" ht="12.75">
      <c r="K2215" s="159"/>
    </row>
    <row r="2216" ht="12.75">
      <c r="K2216" s="159"/>
    </row>
    <row r="2217" ht="12.75">
      <c r="K2217" s="159"/>
    </row>
    <row r="2218" ht="12.75">
      <c r="K2218" s="159"/>
    </row>
    <row r="2219" ht="12.75">
      <c r="K2219" s="159"/>
    </row>
    <row r="2220" ht="12.75">
      <c r="K2220" s="159"/>
    </row>
    <row r="2221" ht="12.75">
      <c r="K2221" s="159"/>
    </row>
    <row r="2222" ht="12.75">
      <c r="K2222" s="159"/>
    </row>
    <row r="2223" ht="12.75">
      <c r="K2223" s="159"/>
    </row>
    <row r="2224" ht="12.75">
      <c r="K2224" s="159"/>
    </row>
    <row r="2225" ht="12.75">
      <c r="K2225" s="159"/>
    </row>
    <row r="2226" ht="12.75">
      <c r="K2226" s="159"/>
    </row>
    <row r="2227" ht="12.75">
      <c r="K2227" s="159"/>
    </row>
    <row r="2228" ht="12.75">
      <c r="K2228" s="159"/>
    </row>
    <row r="2229" ht="12.75">
      <c r="K2229" s="159"/>
    </row>
    <row r="2230" ht="12.75">
      <c r="K2230" s="159"/>
    </row>
    <row r="2231" ht="12.75">
      <c r="K2231" s="159"/>
    </row>
    <row r="2232" ht="12.75">
      <c r="K2232" s="159"/>
    </row>
    <row r="2233" ht="12.75">
      <c r="K2233" s="159"/>
    </row>
    <row r="2234" ht="12.75">
      <c r="K2234" s="159"/>
    </row>
    <row r="2235" ht="12.75">
      <c r="K2235" s="159"/>
    </row>
    <row r="2236" ht="12.75">
      <c r="K2236" s="159"/>
    </row>
    <row r="2237" ht="12.75">
      <c r="K2237" s="159"/>
    </row>
    <row r="2238" ht="12.75">
      <c r="K2238" s="159"/>
    </row>
    <row r="2239" ht="12.75">
      <c r="K2239" s="159"/>
    </row>
    <row r="2240" ht="12.75">
      <c r="K2240" s="159"/>
    </row>
    <row r="2241" ht="12.75">
      <c r="K2241" s="159"/>
    </row>
    <row r="2242" ht="12.75">
      <c r="K2242" s="159"/>
    </row>
    <row r="2243" ht="12.75">
      <c r="K2243" s="159"/>
    </row>
    <row r="2244" ht="12.75">
      <c r="K2244" s="159"/>
    </row>
    <row r="2245" ht="12.75">
      <c r="K2245" s="159"/>
    </row>
    <row r="2246" ht="12.75">
      <c r="K2246" s="159"/>
    </row>
    <row r="2247" ht="12.75">
      <c r="K2247" s="159"/>
    </row>
    <row r="2248" ht="12.75">
      <c r="K2248" s="159"/>
    </row>
    <row r="2249" ht="12.75">
      <c r="K2249" s="159"/>
    </row>
    <row r="2250" ht="12.75">
      <c r="K2250" s="159"/>
    </row>
    <row r="2251" ht="12.75">
      <c r="K2251" s="159"/>
    </row>
    <row r="2252" ht="12.75">
      <c r="K2252" s="159"/>
    </row>
    <row r="2253" ht="12.75">
      <c r="K2253" s="159"/>
    </row>
    <row r="2254" ht="12.75">
      <c r="K2254" s="159"/>
    </row>
    <row r="2255" ht="12.75">
      <c r="K2255" s="159"/>
    </row>
    <row r="2256" ht="12.75">
      <c r="K2256" s="159"/>
    </row>
    <row r="2257" ht="12.75">
      <c r="K2257" s="159"/>
    </row>
    <row r="2258" ht="12.75">
      <c r="K2258" s="159"/>
    </row>
    <row r="2259" ht="12.75">
      <c r="K2259" s="159"/>
    </row>
    <row r="2260" ht="12.75">
      <c r="K2260" s="159"/>
    </row>
    <row r="2261" ht="12.75">
      <c r="K2261" s="159"/>
    </row>
    <row r="2262" ht="12.75">
      <c r="K2262" s="159"/>
    </row>
    <row r="2263" ht="12.75">
      <c r="K2263" s="159"/>
    </row>
    <row r="2264" ht="12.75">
      <c r="K2264" s="159"/>
    </row>
    <row r="2265" ht="12.75">
      <c r="K2265" s="159"/>
    </row>
    <row r="2266" ht="12.75">
      <c r="K2266" s="159"/>
    </row>
    <row r="2267" ht="12.75">
      <c r="K2267" s="159"/>
    </row>
    <row r="2268" ht="12.75">
      <c r="K2268" s="159"/>
    </row>
    <row r="2269" ht="12.75">
      <c r="K2269" s="159"/>
    </row>
    <row r="2270" ht="12.75">
      <c r="K2270" s="159"/>
    </row>
    <row r="2271" ht="12.75">
      <c r="K2271" s="159"/>
    </row>
    <row r="2272" ht="12.75">
      <c r="K2272" s="159"/>
    </row>
    <row r="2273" ht="12.75">
      <c r="K2273" s="159"/>
    </row>
    <row r="2274" ht="12.75">
      <c r="K2274" s="159"/>
    </row>
    <row r="2275" ht="12.75">
      <c r="K2275" s="159"/>
    </row>
    <row r="2276" ht="12.75">
      <c r="K2276" s="159"/>
    </row>
    <row r="2277" ht="12.75">
      <c r="K2277" s="159"/>
    </row>
    <row r="2278" ht="12.75">
      <c r="K2278" s="159"/>
    </row>
    <row r="2279" ht="12.75">
      <c r="K2279" s="159"/>
    </row>
    <row r="2280" ht="12.75">
      <c r="K2280" s="159"/>
    </row>
    <row r="2281" ht="12.75">
      <c r="K2281" s="159"/>
    </row>
    <row r="2282" ht="12.75">
      <c r="K2282" s="159"/>
    </row>
    <row r="2283" ht="12.75">
      <c r="K2283" s="159"/>
    </row>
    <row r="2284" ht="12.75">
      <c r="K2284" s="159"/>
    </row>
    <row r="2285" ht="12.75">
      <c r="K2285" s="159"/>
    </row>
    <row r="2286" ht="12.75">
      <c r="K2286" s="159"/>
    </row>
    <row r="2287" ht="12.75">
      <c r="K2287" s="159"/>
    </row>
    <row r="2288" ht="12.75">
      <c r="K2288" s="159"/>
    </row>
    <row r="2289" ht="12.75">
      <c r="K2289" s="159"/>
    </row>
    <row r="2290" ht="12.75">
      <c r="K2290" s="159"/>
    </row>
    <row r="2291" ht="12.75">
      <c r="K2291" s="159"/>
    </row>
    <row r="2292" ht="12.75">
      <c r="K2292" s="159"/>
    </row>
    <row r="2293" ht="12.75">
      <c r="K2293" s="159"/>
    </row>
    <row r="2294" ht="12.75">
      <c r="K2294" s="159"/>
    </row>
    <row r="2295" ht="12.75">
      <c r="K2295" s="159"/>
    </row>
    <row r="2296" ht="12.75">
      <c r="K2296" s="159"/>
    </row>
    <row r="2297" ht="12.75">
      <c r="K2297" s="159"/>
    </row>
    <row r="2298" ht="12.75">
      <c r="K2298" s="159"/>
    </row>
    <row r="2299" ht="12.75">
      <c r="K2299" s="159"/>
    </row>
    <row r="2300" ht="12.75">
      <c r="K2300" s="159"/>
    </row>
    <row r="2301" ht="12.75">
      <c r="K2301" s="159"/>
    </row>
    <row r="2302" ht="12.75">
      <c r="K2302" s="159"/>
    </row>
    <row r="2303" ht="12.75">
      <c r="K2303" s="159"/>
    </row>
    <row r="2304" ht="12.75">
      <c r="K2304" s="159"/>
    </row>
    <row r="2305" ht="12.75">
      <c r="K2305" s="159"/>
    </row>
    <row r="2306" ht="12.75">
      <c r="K2306" s="159"/>
    </row>
    <row r="2307" ht="12.75">
      <c r="K2307" s="159"/>
    </row>
    <row r="2308" ht="12.75">
      <c r="K2308" s="159"/>
    </row>
    <row r="2309" ht="12.75">
      <c r="K2309" s="159"/>
    </row>
    <row r="2310" ht="12.75">
      <c r="K2310" s="159"/>
    </row>
    <row r="2311" ht="12.75">
      <c r="K2311" s="159"/>
    </row>
    <row r="2312" ht="12.75">
      <c r="K2312" s="159"/>
    </row>
    <row r="2313" ht="12.75">
      <c r="K2313" s="159"/>
    </row>
    <row r="2314" ht="12.75">
      <c r="K2314" s="159"/>
    </row>
    <row r="2315" ht="12.75">
      <c r="K2315" s="159"/>
    </row>
    <row r="2316" ht="12.75">
      <c r="K2316" s="159"/>
    </row>
    <row r="2317" ht="12.75">
      <c r="K2317" s="159"/>
    </row>
    <row r="2318" ht="12.75">
      <c r="K2318" s="159"/>
    </row>
    <row r="2319" ht="12.75">
      <c r="K2319" s="159"/>
    </row>
    <row r="2320" ht="12.75">
      <c r="K2320" s="159"/>
    </row>
    <row r="2321" ht="12.75">
      <c r="K2321" s="159"/>
    </row>
    <row r="2322" ht="12.75">
      <c r="K2322" s="159"/>
    </row>
    <row r="2323" ht="12.75">
      <c r="K2323" s="159"/>
    </row>
    <row r="2324" ht="12.75">
      <c r="K2324" s="159"/>
    </row>
    <row r="2325" ht="12.75">
      <c r="K2325" s="159"/>
    </row>
    <row r="2326" ht="12.75">
      <c r="K2326" s="159"/>
    </row>
    <row r="2327" ht="12.75">
      <c r="K2327" s="159"/>
    </row>
    <row r="2328" ht="12.75">
      <c r="K2328" s="159"/>
    </row>
    <row r="2329" ht="12.75">
      <c r="K2329" s="159"/>
    </row>
    <row r="2330" ht="12.75">
      <c r="K2330" s="159"/>
    </row>
    <row r="2331" ht="12.75">
      <c r="K2331" s="159"/>
    </row>
    <row r="2332" ht="12.75">
      <c r="K2332" s="159"/>
    </row>
    <row r="2333" ht="12.75">
      <c r="K2333" s="159"/>
    </row>
    <row r="2334" ht="12.75">
      <c r="K2334" s="159"/>
    </row>
    <row r="2335" ht="12.75">
      <c r="K2335" s="159"/>
    </row>
    <row r="2336" ht="12.75">
      <c r="K2336" s="159"/>
    </row>
    <row r="2337" ht="12.75">
      <c r="K2337" s="159"/>
    </row>
    <row r="2338" ht="12.75">
      <c r="K2338" s="159"/>
    </row>
    <row r="2339" ht="12.75">
      <c r="K2339" s="159"/>
    </row>
    <row r="2340" ht="12.75">
      <c r="K2340" s="159"/>
    </row>
    <row r="2341" ht="12.75">
      <c r="K2341" s="159"/>
    </row>
    <row r="2342" ht="12.75">
      <c r="K2342" s="159"/>
    </row>
    <row r="2343" ht="12.75">
      <c r="K2343" s="159"/>
    </row>
    <row r="2344" ht="12.75">
      <c r="K2344" s="159"/>
    </row>
    <row r="2345" ht="12.75">
      <c r="K2345" s="159"/>
    </row>
    <row r="2346" ht="12.75">
      <c r="K2346" s="159"/>
    </row>
    <row r="2347" ht="12.75">
      <c r="K2347" s="159"/>
    </row>
    <row r="2348" ht="12.75">
      <c r="K2348" s="159"/>
    </row>
    <row r="2349" ht="12.75">
      <c r="K2349" s="159"/>
    </row>
    <row r="2350" ht="12.75">
      <c r="K2350" s="159"/>
    </row>
    <row r="2351" ht="12.75">
      <c r="K2351" s="159"/>
    </row>
    <row r="2352" ht="12.75">
      <c r="K2352" s="159"/>
    </row>
    <row r="2353" ht="12.75">
      <c r="K2353" s="159"/>
    </row>
    <row r="2354" ht="12.75">
      <c r="K2354" s="159"/>
    </row>
    <row r="2355" ht="12.75">
      <c r="K2355" s="159"/>
    </row>
    <row r="2356" ht="12.75">
      <c r="K2356" s="159"/>
    </row>
    <row r="2357" ht="12.75">
      <c r="K2357" s="159"/>
    </row>
    <row r="2358" ht="12.75">
      <c r="K2358" s="159"/>
    </row>
    <row r="2359" ht="12.75">
      <c r="K2359" s="159"/>
    </row>
    <row r="2360" ht="12.75">
      <c r="K2360" s="159"/>
    </row>
    <row r="2361" ht="12.75">
      <c r="K2361" s="159"/>
    </row>
    <row r="2362" ht="12.75">
      <c r="K2362" s="159"/>
    </row>
    <row r="2363" ht="12.75">
      <c r="K2363" s="159"/>
    </row>
    <row r="2364" ht="12.75">
      <c r="K2364" s="159"/>
    </row>
    <row r="2365" ht="12.75">
      <c r="K2365" s="159"/>
    </row>
    <row r="2366" ht="12.75">
      <c r="K2366" s="159"/>
    </row>
    <row r="2367" ht="12.75">
      <c r="K2367" s="159"/>
    </row>
    <row r="2368" ht="12.75">
      <c r="K2368" s="159"/>
    </row>
    <row r="2369" ht="12.75">
      <c r="K2369" s="159"/>
    </row>
    <row r="2370" ht="12.75">
      <c r="K2370" s="159"/>
    </row>
    <row r="2371" ht="12.75">
      <c r="K2371" s="159"/>
    </row>
    <row r="2372" ht="12.75">
      <c r="K2372" s="159"/>
    </row>
    <row r="2373" ht="12.75">
      <c r="K2373" s="159"/>
    </row>
    <row r="2374" ht="12.75">
      <c r="K2374" s="159"/>
    </row>
    <row r="2375" ht="12.75">
      <c r="K2375" s="159"/>
    </row>
    <row r="2376" ht="12.75">
      <c r="K2376" s="159"/>
    </row>
    <row r="2377" ht="12.75">
      <c r="K2377" s="159"/>
    </row>
    <row r="2378" ht="12.75">
      <c r="K2378" s="159"/>
    </row>
    <row r="2379" ht="12.75">
      <c r="K2379" s="159"/>
    </row>
    <row r="2380" ht="12.75">
      <c r="K2380" s="159"/>
    </row>
    <row r="2381" ht="12.75">
      <c r="K2381" s="159"/>
    </row>
    <row r="2382" ht="12.75">
      <c r="K2382" s="159"/>
    </row>
    <row r="2383" ht="12.75">
      <c r="K2383" s="159"/>
    </row>
    <row r="2384" ht="12.75">
      <c r="K2384" s="159"/>
    </row>
    <row r="2385" ht="12.75">
      <c r="K2385" s="159"/>
    </row>
    <row r="2386" ht="12.75">
      <c r="K2386" s="159"/>
    </row>
    <row r="2387" ht="12.75">
      <c r="K2387" s="159"/>
    </row>
    <row r="2388" ht="12.75">
      <c r="K2388" s="159"/>
    </row>
    <row r="2389" ht="12.75">
      <c r="K2389" s="159"/>
    </row>
    <row r="2390" ht="12.75">
      <c r="K2390" s="159"/>
    </row>
    <row r="2391" ht="12.75">
      <c r="K2391" s="159"/>
    </row>
    <row r="2392" ht="12.75">
      <c r="K2392" s="159"/>
    </row>
    <row r="2393" ht="12.75">
      <c r="K2393" s="159"/>
    </row>
    <row r="2394" ht="12.75">
      <c r="K2394" s="159"/>
    </row>
    <row r="2395" ht="12.75">
      <c r="K2395" s="159"/>
    </row>
    <row r="2396" ht="12.75">
      <c r="K2396" s="159"/>
    </row>
    <row r="2397" ht="12.75">
      <c r="K2397" s="159"/>
    </row>
    <row r="2398" ht="12.75">
      <c r="K2398" s="159"/>
    </row>
    <row r="2399" ht="12.75">
      <c r="K2399" s="159"/>
    </row>
    <row r="2400" ht="12.75">
      <c r="K2400" s="159"/>
    </row>
    <row r="2401" ht="12.75">
      <c r="K2401" s="159"/>
    </row>
    <row r="2402" ht="12.75">
      <c r="K2402" s="159"/>
    </row>
    <row r="2403" ht="12.75">
      <c r="K2403" s="159"/>
    </row>
    <row r="2404" ht="12.75">
      <c r="K2404" s="159"/>
    </row>
    <row r="2405" ht="12.75">
      <c r="K2405" s="159"/>
    </row>
    <row r="2406" ht="12.75">
      <c r="K2406" s="159"/>
    </row>
    <row r="2407" ht="12.75">
      <c r="K2407" s="159"/>
    </row>
    <row r="2408" ht="12.75">
      <c r="K2408" s="159"/>
    </row>
    <row r="2409" ht="12.75">
      <c r="K2409" s="159"/>
    </row>
    <row r="2410" ht="12.75">
      <c r="K2410" s="159"/>
    </row>
    <row r="2411" ht="12.75">
      <c r="K2411" s="159"/>
    </row>
    <row r="2412" ht="12.75">
      <c r="K2412" s="159"/>
    </row>
    <row r="2413" ht="12.75">
      <c r="K2413" s="159"/>
    </row>
    <row r="2414" ht="12.75">
      <c r="K2414" s="159"/>
    </row>
    <row r="2415" ht="12.75">
      <c r="K2415" s="159"/>
    </row>
    <row r="2416" ht="12.75">
      <c r="K2416" s="159"/>
    </row>
    <row r="2417" ht="12.75">
      <c r="K2417" s="159"/>
    </row>
    <row r="2418" ht="12.75">
      <c r="K2418" s="159"/>
    </row>
    <row r="2419" ht="12.75">
      <c r="K2419" s="159"/>
    </row>
    <row r="2420" ht="12.75">
      <c r="K2420" s="159"/>
    </row>
    <row r="2421" ht="12.75">
      <c r="K2421" s="159"/>
    </row>
    <row r="2422" ht="12.75">
      <c r="K2422" s="159"/>
    </row>
    <row r="2423" ht="12.75">
      <c r="K2423" s="159"/>
    </row>
    <row r="2424" ht="12.75">
      <c r="K2424" s="159"/>
    </row>
    <row r="2425" ht="12.75">
      <c r="K2425" s="159"/>
    </row>
    <row r="2426" ht="12.75">
      <c r="K2426" s="159"/>
    </row>
    <row r="2427" ht="12.75">
      <c r="K2427" s="159"/>
    </row>
    <row r="2428" ht="12.75">
      <c r="K2428" s="159"/>
    </row>
    <row r="2429" ht="12.75">
      <c r="K2429" s="159"/>
    </row>
    <row r="2430" ht="12.75">
      <c r="K2430" s="159"/>
    </row>
    <row r="2431" ht="12.75">
      <c r="K2431" s="159"/>
    </row>
    <row r="2432" ht="12.75">
      <c r="K2432" s="159"/>
    </row>
    <row r="2433" ht="12.75">
      <c r="K2433" s="159"/>
    </row>
    <row r="2434" ht="12.75">
      <c r="K2434" s="159"/>
    </row>
    <row r="2435" ht="12.75">
      <c r="K2435" s="159"/>
    </row>
    <row r="2436" ht="12.75">
      <c r="K2436" s="159"/>
    </row>
    <row r="2437" ht="12.75">
      <c r="K2437" s="159"/>
    </row>
    <row r="2438" ht="12.75">
      <c r="K2438" s="159"/>
    </row>
    <row r="2439" ht="12.75">
      <c r="K2439" s="159"/>
    </row>
    <row r="2440" ht="12.75">
      <c r="K2440" s="159"/>
    </row>
    <row r="2441" ht="12.75">
      <c r="K2441" s="159"/>
    </row>
    <row r="2442" ht="12.75">
      <c r="K2442" s="159"/>
    </row>
    <row r="2443" ht="12.75">
      <c r="K2443" s="159"/>
    </row>
    <row r="2444" ht="12.75">
      <c r="K2444" s="159"/>
    </row>
    <row r="2445" ht="12.75">
      <c r="K2445" s="159"/>
    </row>
    <row r="2446" ht="12.75">
      <c r="K2446" s="159"/>
    </row>
    <row r="2447" ht="12.75">
      <c r="K2447" s="159"/>
    </row>
    <row r="2448" ht="12.75">
      <c r="K2448" s="159"/>
    </row>
    <row r="2449" ht="12.75">
      <c r="K2449" s="159"/>
    </row>
    <row r="2450" ht="12.75">
      <c r="K2450" s="159"/>
    </row>
    <row r="2451" ht="12.75">
      <c r="K2451" s="159"/>
    </row>
    <row r="2452" ht="12.75">
      <c r="K2452" s="159"/>
    </row>
    <row r="2453" ht="12.75">
      <c r="K2453" s="159"/>
    </row>
    <row r="2454" ht="12.75">
      <c r="K2454" s="159"/>
    </row>
    <row r="2455" ht="12.75">
      <c r="K2455" s="159"/>
    </row>
    <row r="2456" ht="12.75">
      <c r="K2456" s="159"/>
    </row>
    <row r="2457" ht="12.75">
      <c r="K2457" s="159"/>
    </row>
    <row r="2458" ht="12.75">
      <c r="K2458" s="159"/>
    </row>
    <row r="2459" ht="12.75">
      <c r="K2459" s="159"/>
    </row>
    <row r="2460" ht="12.75">
      <c r="K2460" s="159"/>
    </row>
    <row r="2461" ht="12.75">
      <c r="K2461" s="159"/>
    </row>
    <row r="2462" ht="12.75">
      <c r="K2462" s="159"/>
    </row>
    <row r="2463" ht="12.75">
      <c r="K2463" s="159"/>
    </row>
    <row r="2464" ht="12.75">
      <c r="K2464" s="159"/>
    </row>
    <row r="2465" ht="12.75">
      <c r="K2465" s="159"/>
    </row>
    <row r="2466" ht="12.75">
      <c r="K2466" s="159"/>
    </row>
    <row r="2467" ht="12.75">
      <c r="K2467" s="159"/>
    </row>
    <row r="2468" ht="12.75">
      <c r="K2468" s="159"/>
    </row>
    <row r="2469" ht="12.75">
      <c r="K2469" s="159"/>
    </row>
    <row r="2470" ht="12.75">
      <c r="K2470" s="159"/>
    </row>
    <row r="2471" ht="12.75">
      <c r="K2471" s="159"/>
    </row>
    <row r="2472" ht="12.75">
      <c r="K2472" s="159"/>
    </row>
    <row r="2473" ht="12.75">
      <c r="K2473" s="159"/>
    </row>
    <row r="2474" ht="12.75">
      <c r="K2474" s="159"/>
    </row>
    <row r="2475" ht="12.75">
      <c r="K2475" s="159"/>
    </row>
    <row r="2476" ht="12.75">
      <c r="K2476" s="159"/>
    </row>
    <row r="2477" ht="12.75">
      <c r="K2477" s="159"/>
    </row>
    <row r="2478" ht="12.75">
      <c r="K2478" s="159"/>
    </row>
    <row r="2479" ht="12.75">
      <c r="K2479" s="159"/>
    </row>
    <row r="2480" ht="12.75">
      <c r="K2480" s="159"/>
    </row>
    <row r="2481" ht="12.75">
      <c r="K2481" s="159"/>
    </row>
    <row r="2482" ht="12.75">
      <c r="K2482" s="159"/>
    </row>
    <row r="2483" ht="12.75">
      <c r="K2483" s="159"/>
    </row>
    <row r="2484" ht="12.75">
      <c r="K2484" s="159"/>
    </row>
    <row r="2485" ht="12.75">
      <c r="K2485" s="159"/>
    </row>
    <row r="2486" ht="12.75">
      <c r="K2486" s="159"/>
    </row>
    <row r="2487" ht="12.75">
      <c r="K2487" s="159"/>
    </row>
    <row r="2488" ht="12.75">
      <c r="K2488" s="159"/>
    </row>
    <row r="2489" ht="12.75">
      <c r="K2489" s="159"/>
    </row>
    <row r="2490" ht="12.75">
      <c r="K2490" s="159"/>
    </row>
    <row r="2491" ht="12.75">
      <c r="K2491" s="159"/>
    </row>
    <row r="2492" ht="12.75">
      <c r="K2492" s="159"/>
    </row>
    <row r="2493" ht="12.75">
      <c r="K2493" s="159"/>
    </row>
    <row r="2494" ht="12.75">
      <c r="K2494" s="159"/>
    </row>
    <row r="2495" ht="12.75">
      <c r="K2495" s="159"/>
    </row>
    <row r="2496" ht="12.75">
      <c r="K2496" s="159"/>
    </row>
    <row r="2497" ht="12.75">
      <c r="K2497" s="159"/>
    </row>
    <row r="2498" ht="12.75">
      <c r="K2498" s="159"/>
    </row>
    <row r="2499" ht="12.75">
      <c r="K2499" s="159"/>
    </row>
    <row r="2500" ht="12.75">
      <c r="K2500" s="159"/>
    </row>
    <row r="2501" ht="12.75">
      <c r="K2501" s="159"/>
    </row>
    <row r="2502" ht="12.75">
      <c r="K2502" s="159"/>
    </row>
    <row r="2503" ht="12.75">
      <c r="K2503" s="159"/>
    </row>
    <row r="2504" ht="12.75">
      <c r="K2504" s="159"/>
    </row>
    <row r="2505" ht="12.75">
      <c r="K2505" s="159"/>
    </row>
    <row r="2506" ht="12.75">
      <c r="K2506" s="159"/>
    </row>
    <row r="2507" ht="12.75">
      <c r="K2507" s="159"/>
    </row>
    <row r="2508" ht="12.75">
      <c r="K2508" s="159"/>
    </row>
    <row r="2509" ht="12.75">
      <c r="K2509" s="159"/>
    </row>
    <row r="2510" ht="12.75">
      <c r="K2510" s="159"/>
    </row>
    <row r="2511" ht="12.75">
      <c r="K2511" s="159"/>
    </row>
    <row r="2512" ht="12.75">
      <c r="K2512" s="159"/>
    </row>
    <row r="2513" ht="12.75">
      <c r="K2513" s="159"/>
    </row>
    <row r="2514" ht="12.75">
      <c r="K2514" s="159"/>
    </row>
    <row r="2515" ht="12.75">
      <c r="K2515" s="159"/>
    </row>
    <row r="2516" ht="12.75">
      <c r="K2516" s="159"/>
    </row>
    <row r="2517" ht="12.75">
      <c r="K2517" s="159"/>
    </row>
    <row r="2518" ht="12.75">
      <c r="K2518" s="159"/>
    </row>
    <row r="2519" ht="12.75">
      <c r="K2519" s="159"/>
    </row>
    <row r="2520" ht="12.75">
      <c r="K2520" s="159"/>
    </row>
    <row r="2521" ht="12.75">
      <c r="K2521" s="159"/>
    </row>
    <row r="2522" ht="12.75">
      <c r="K2522" s="159"/>
    </row>
    <row r="2523" ht="12.75">
      <c r="K2523" s="159"/>
    </row>
    <row r="2524" ht="12.75">
      <c r="K2524" s="159"/>
    </row>
    <row r="2525" ht="12.75">
      <c r="K2525" s="159"/>
    </row>
    <row r="2526" ht="12.75">
      <c r="K2526" s="159"/>
    </row>
    <row r="2527" ht="12.75">
      <c r="K2527" s="159"/>
    </row>
    <row r="2528" ht="12.75">
      <c r="K2528" s="159"/>
    </row>
    <row r="2529" ht="12.75">
      <c r="K2529" s="159"/>
    </row>
    <row r="2530" ht="12.75">
      <c r="K2530" s="159"/>
    </row>
    <row r="2531" ht="12.75">
      <c r="K2531" s="159"/>
    </row>
    <row r="2532" ht="12.75">
      <c r="K2532" s="159"/>
    </row>
    <row r="2533" ht="12.75">
      <c r="K2533" s="159"/>
    </row>
    <row r="2534" ht="12.75">
      <c r="K2534" s="159"/>
    </row>
    <row r="2535" ht="12.75">
      <c r="K2535" s="159"/>
    </row>
    <row r="2536" ht="12.75">
      <c r="K2536" s="159"/>
    </row>
    <row r="2537" ht="12.75">
      <c r="K2537" s="159"/>
    </row>
    <row r="2538" ht="12.75">
      <c r="K2538" s="159"/>
    </row>
    <row r="2539" ht="12.75">
      <c r="K2539" s="159"/>
    </row>
    <row r="2540" ht="12.75">
      <c r="K2540" s="159"/>
    </row>
    <row r="2541" ht="12.75">
      <c r="K2541" s="159"/>
    </row>
    <row r="2542" ht="12.75">
      <c r="K2542" s="159"/>
    </row>
    <row r="2543" ht="12.75">
      <c r="K2543" s="159"/>
    </row>
    <row r="2544" ht="12.75">
      <c r="K2544" s="159"/>
    </row>
    <row r="2545" ht="12.75">
      <c r="K2545" s="159"/>
    </row>
    <row r="2546" ht="12.75">
      <c r="K2546" s="159"/>
    </row>
    <row r="2547" ht="12.75">
      <c r="K2547" s="159"/>
    </row>
    <row r="2548" ht="12.75">
      <c r="K2548" s="159"/>
    </row>
    <row r="2549" ht="12.75">
      <c r="K2549" s="159"/>
    </row>
    <row r="2550" ht="12.75">
      <c r="K2550" s="159"/>
    </row>
    <row r="2551" ht="12.75">
      <c r="K2551" s="159"/>
    </row>
    <row r="2552" ht="12.75">
      <c r="K2552" s="159"/>
    </row>
    <row r="2553" ht="12.75">
      <c r="K2553" s="159"/>
    </row>
    <row r="2554" ht="12.75">
      <c r="K2554" s="159"/>
    </row>
    <row r="2555" ht="12.75">
      <c r="K2555" s="159"/>
    </row>
    <row r="2556" ht="12.75">
      <c r="K2556" s="159"/>
    </row>
    <row r="2557" ht="12.75">
      <c r="K2557" s="159"/>
    </row>
    <row r="2558" ht="12.75">
      <c r="K2558" s="159"/>
    </row>
    <row r="2559" ht="12.75">
      <c r="K2559" s="159"/>
    </row>
    <row r="2560" ht="12.75">
      <c r="K2560" s="159"/>
    </row>
    <row r="2561" ht="12.75">
      <c r="K2561" s="159"/>
    </row>
    <row r="2562" ht="12.75">
      <c r="K2562" s="159"/>
    </row>
    <row r="2563" ht="12.75">
      <c r="K2563" s="159"/>
    </row>
    <row r="2564" ht="12.75">
      <c r="K2564" s="159"/>
    </row>
    <row r="2565" ht="12.75">
      <c r="K2565" s="159"/>
    </row>
    <row r="2566" ht="12.75">
      <c r="K2566" s="159"/>
    </row>
    <row r="2567" ht="12.75">
      <c r="K2567" s="159"/>
    </row>
    <row r="2568" ht="12.75">
      <c r="K2568" s="159"/>
    </row>
    <row r="2569" ht="12.75">
      <c r="K2569" s="159"/>
    </row>
    <row r="2570" ht="12.75">
      <c r="K2570" s="159"/>
    </row>
    <row r="2571" ht="12.75">
      <c r="K2571" s="159"/>
    </row>
    <row r="2572" ht="12.75">
      <c r="K2572" s="159"/>
    </row>
    <row r="2573" ht="12.75">
      <c r="K2573" s="159"/>
    </row>
    <row r="2574" ht="12.75">
      <c r="K2574" s="159"/>
    </row>
    <row r="2575" ht="12.75">
      <c r="K2575" s="159"/>
    </row>
    <row r="2576" ht="12.75">
      <c r="K2576" s="159"/>
    </row>
    <row r="2577" ht="12.75">
      <c r="K2577" s="159"/>
    </row>
    <row r="2578" ht="12.75">
      <c r="K2578" s="159"/>
    </row>
    <row r="2579" ht="12.75">
      <c r="K2579" s="159"/>
    </row>
    <row r="2580" ht="12.75">
      <c r="K2580" s="159"/>
    </row>
    <row r="2581" ht="12.75">
      <c r="K2581" s="159"/>
    </row>
    <row r="2582" ht="12.75">
      <c r="K2582" s="159"/>
    </row>
    <row r="2583" ht="12.75">
      <c r="K2583" s="159"/>
    </row>
    <row r="2584" ht="12.75">
      <c r="K2584" s="159"/>
    </row>
    <row r="2585" ht="12.75">
      <c r="K2585" s="159"/>
    </row>
    <row r="2586" ht="12.75">
      <c r="K2586" s="159"/>
    </row>
    <row r="2587" ht="12.75">
      <c r="K2587" s="159"/>
    </row>
    <row r="2588" ht="12.75">
      <c r="K2588" s="159"/>
    </row>
    <row r="2589" ht="12.75">
      <c r="K2589" s="159"/>
    </row>
    <row r="2590" ht="12.75">
      <c r="K2590" s="159"/>
    </row>
    <row r="2591" ht="12.75">
      <c r="K2591" s="159"/>
    </row>
    <row r="2592" ht="12.75">
      <c r="K2592" s="159"/>
    </row>
    <row r="2593" ht="12.75">
      <c r="K2593" s="159"/>
    </row>
    <row r="2594" ht="12.75">
      <c r="K2594" s="159"/>
    </row>
    <row r="2595" ht="12.75">
      <c r="K2595" s="159"/>
    </row>
    <row r="2596" ht="12.75">
      <c r="K2596" s="159"/>
    </row>
    <row r="2597" ht="12.75">
      <c r="K2597" s="159"/>
    </row>
    <row r="2598" ht="12.75">
      <c r="K2598" s="159"/>
    </row>
    <row r="2599" ht="12.75">
      <c r="K2599" s="159"/>
    </row>
    <row r="2600" ht="12.75">
      <c r="K2600" s="159"/>
    </row>
    <row r="2601" ht="12.75">
      <c r="K2601" s="159"/>
    </row>
    <row r="2602" ht="12.75">
      <c r="K2602" s="159"/>
    </row>
    <row r="2603" ht="12.75">
      <c r="K2603" s="159"/>
    </row>
    <row r="2604" ht="12.75">
      <c r="K2604" s="159"/>
    </row>
    <row r="2605" ht="12.75">
      <c r="K2605" s="159"/>
    </row>
    <row r="2606" ht="12.75">
      <c r="K2606" s="159"/>
    </row>
    <row r="2607" ht="12.75">
      <c r="K2607" s="159"/>
    </row>
    <row r="2608" ht="12.75">
      <c r="K2608" s="159"/>
    </row>
    <row r="2609" ht="12.75">
      <c r="K2609" s="159"/>
    </row>
    <row r="2610" ht="12.75">
      <c r="K2610" s="159"/>
    </row>
    <row r="2611" ht="12.75">
      <c r="K2611" s="159"/>
    </row>
    <row r="2612" ht="12.75">
      <c r="K2612" s="159"/>
    </row>
    <row r="2613" ht="12.75">
      <c r="K2613" s="159"/>
    </row>
    <row r="2614" ht="12.75">
      <c r="K2614" s="159"/>
    </row>
    <row r="2615" ht="12.75">
      <c r="K2615" s="159"/>
    </row>
    <row r="2616" ht="12.75">
      <c r="K2616" s="159"/>
    </row>
    <row r="2617" ht="12.75">
      <c r="K2617" s="159"/>
    </row>
    <row r="2618" ht="12.75">
      <c r="K2618" s="159"/>
    </row>
    <row r="2619" ht="12.75">
      <c r="K2619" s="159"/>
    </row>
    <row r="2620" ht="12.75">
      <c r="K2620" s="159"/>
    </row>
    <row r="2621" ht="12.75">
      <c r="K2621" s="159"/>
    </row>
    <row r="2622" ht="12.75">
      <c r="K2622" s="159"/>
    </row>
    <row r="2623" ht="12.75">
      <c r="K2623" s="159"/>
    </row>
    <row r="2624" ht="12.75">
      <c r="K2624" s="159"/>
    </row>
    <row r="2625" ht="12.75">
      <c r="K2625" s="159"/>
    </row>
    <row r="2626" ht="12.75">
      <c r="K2626" s="159"/>
    </row>
    <row r="2627" ht="12.75">
      <c r="K2627" s="159"/>
    </row>
    <row r="2628" ht="12.75">
      <c r="K2628" s="159"/>
    </row>
    <row r="2629" ht="12.75">
      <c r="K2629" s="159"/>
    </row>
    <row r="2630" ht="12.75">
      <c r="K2630" s="159"/>
    </row>
    <row r="2631" ht="12.75">
      <c r="K2631" s="159"/>
    </row>
    <row r="2632" ht="12.75">
      <c r="K2632" s="159"/>
    </row>
    <row r="2633" ht="12.75">
      <c r="K2633" s="159"/>
    </row>
    <row r="2634" ht="12.75">
      <c r="K2634" s="159"/>
    </row>
    <row r="2635" ht="12.75">
      <c r="K2635" s="159"/>
    </row>
    <row r="2636" ht="12.75">
      <c r="K2636" s="159"/>
    </row>
    <row r="2637" ht="12.75">
      <c r="K2637" s="159"/>
    </row>
    <row r="2638" ht="12.75">
      <c r="K2638" s="159"/>
    </row>
    <row r="2639" ht="12.75">
      <c r="K2639" s="159"/>
    </row>
    <row r="2640" ht="12.75">
      <c r="K2640" s="159"/>
    </row>
    <row r="2641" ht="12.75">
      <c r="K2641" s="159"/>
    </row>
    <row r="2642" ht="12.75">
      <c r="K2642" s="159"/>
    </row>
    <row r="2643" ht="12.75">
      <c r="K2643" s="159"/>
    </row>
    <row r="2644" ht="12.75">
      <c r="K2644" s="159"/>
    </row>
    <row r="2645" ht="12.75">
      <c r="K2645" s="159"/>
    </row>
    <row r="2646" ht="12.75">
      <c r="K2646" s="159"/>
    </row>
    <row r="2647" ht="12.75">
      <c r="K2647" s="159"/>
    </row>
    <row r="2648" ht="12.75">
      <c r="K2648" s="159"/>
    </row>
    <row r="2649" ht="12.75">
      <c r="K2649" s="159"/>
    </row>
    <row r="2650" ht="12.75">
      <c r="K2650" s="159"/>
    </row>
    <row r="2651" ht="12.75">
      <c r="K2651" s="159"/>
    </row>
    <row r="2652" ht="12.75">
      <c r="K2652" s="159"/>
    </row>
    <row r="2653" ht="12.75">
      <c r="K2653" s="159"/>
    </row>
    <row r="2654" ht="12.75">
      <c r="K2654" s="159"/>
    </row>
    <row r="2655" ht="12.75">
      <c r="K2655" s="159"/>
    </row>
    <row r="2656" ht="12.75">
      <c r="K2656" s="159"/>
    </row>
    <row r="2657" ht="12.75">
      <c r="K2657" s="159"/>
    </row>
    <row r="2658" ht="12.75">
      <c r="K2658" s="159"/>
    </row>
    <row r="2659" ht="12.75">
      <c r="K2659" s="159"/>
    </row>
    <row r="2660" ht="12.75">
      <c r="K2660" s="159"/>
    </row>
    <row r="2661" ht="12.75">
      <c r="K2661" s="159"/>
    </row>
    <row r="2662" ht="12.75">
      <c r="K2662" s="159"/>
    </row>
    <row r="2663" ht="12.75">
      <c r="K2663" s="159"/>
    </row>
    <row r="2664" ht="12.75">
      <c r="K2664" s="159"/>
    </row>
    <row r="2665" ht="12.75">
      <c r="K2665" s="159"/>
    </row>
    <row r="2666" ht="12.75">
      <c r="K2666" s="159"/>
    </row>
    <row r="2667" ht="12.75">
      <c r="K2667" s="159"/>
    </row>
    <row r="2668" ht="12.75">
      <c r="K2668" s="159"/>
    </row>
    <row r="2669" ht="12.75">
      <c r="K2669" s="159"/>
    </row>
    <row r="2670" ht="12.75">
      <c r="K2670" s="159"/>
    </row>
    <row r="2671" ht="12.75">
      <c r="K2671" s="159"/>
    </row>
    <row r="2672" ht="12.75">
      <c r="K2672" s="159"/>
    </row>
    <row r="2673" ht="12.75">
      <c r="K2673" s="159"/>
    </row>
    <row r="2674" ht="12.75">
      <c r="K2674" s="159"/>
    </row>
    <row r="2675" ht="12.75">
      <c r="K2675" s="159"/>
    </row>
    <row r="2676" ht="12.75">
      <c r="K2676" s="159"/>
    </row>
    <row r="2677" ht="12.75">
      <c r="K2677" s="159"/>
    </row>
    <row r="2678" ht="12.75">
      <c r="K2678" s="159"/>
    </row>
    <row r="2679" ht="12.75">
      <c r="K2679" s="159"/>
    </row>
    <row r="2680" ht="12.75">
      <c r="K2680" s="159"/>
    </row>
    <row r="2681" ht="12.75">
      <c r="K2681" s="159"/>
    </row>
    <row r="2682" ht="12.75">
      <c r="K2682" s="159"/>
    </row>
    <row r="2683" ht="12.75">
      <c r="K2683" s="159"/>
    </row>
    <row r="2684" ht="12.75">
      <c r="K2684" s="159"/>
    </row>
    <row r="2685" ht="12.75">
      <c r="K2685" s="159"/>
    </row>
    <row r="2686" ht="12.75">
      <c r="K2686" s="159"/>
    </row>
    <row r="2687" ht="12.75">
      <c r="K2687" s="159"/>
    </row>
    <row r="2688" ht="12.75">
      <c r="K2688" s="159"/>
    </row>
    <row r="2689" ht="12.75">
      <c r="K2689" s="159"/>
    </row>
    <row r="2690" ht="12.75">
      <c r="K2690" s="159"/>
    </row>
    <row r="2691" ht="12.75">
      <c r="K2691" s="159"/>
    </row>
    <row r="2692" ht="12.75">
      <c r="K2692" s="159"/>
    </row>
    <row r="2693" ht="12.75">
      <c r="K2693" s="159"/>
    </row>
    <row r="2694" ht="12.75">
      <c r="K2694" s="159"/>
    </row>
    <row r="2695" ht="12.75">
      <c r="K2695" s="159"/>
    </row>
    <row r="2696" ht="12.75">
      <c r="K2696" s="159"/>
    </row>
    <row r="2697" ht="12.75">
      <c r="K2697" s="159"/>
    </row>
    <row r="2698" ht="12.75">
      <c r="K2698" s="159"/>
    </row>
    <row r="2699" ht="12.75">
      <c r="K2699" s="159"/>
    </row>
    <row r="2700" ht="12.75">
      <c r="K2700" s="159"/>
    </row>
    <row r="2701" ht="12.75">
      <c r="K2701" s="159"/>
    </row>
    <row r="2702" ht="12.75">
      <c r="K2702" s="159"/>
    </row>
    <row r="2703" ht="12.75">
      <c r="K2703" s="159"/>
    </row>
    <row r="2704" ht="12.75">
      <c r="K2704" s="159"/>
    </row>
    <row r="2705" ht="12.75">
      <c r="K2705" s="159"/>
    </row>
    <row r="2706" ht="12.75">
      <c r="K2706" s="159"/>
    </row>
    <row r="2707" ht="12.75">
      <c r="K2707" s="159"/>
    </row>
    <row r="2708" ht="12.75">
      <c r="K2708" s="159"/>
    </row>
    <row r="2709" ht="12.75">
      <c r="K2709" s="159"/>
    </row>
    <row r="2710" ht="12.75">
      <c r="K2710" s="159"/>
    </row>
    <row r="2711" ht="12.75">
      <c r="K2711" s="159"/>
    </row>
    <row r="2712" ht="12.75">
      <c r="K2712" s="159"/>
    </row>
    <row r="2713" ht="12.75">
      <c r="K2713" s="159"/>
    </row>
    <row r="2714" ht="12.75">
      <c r="K2714" s="159"/>
    </row>
    <row r="2715" ht="12.75">
      <c r="K2715" s="159"/>
    </row>
    <row r="2716" ht="12.75">
      <c r="K2716" s="159"/>
    </row>
    <row r="2717" ht="12.75">
      <c r="K2717" s="159"/>
    </row>
    <row r="2718" ht="12.75">
      <c r="K2718" s="159"/>
    </row>
    <row r="2719" ht="12.75">
      <c r="K2719" s="159"/>
    </row>
    <row r="2720" ht="12.75">
      <c r="K2720" s="159"/>
    </row>
    <row r="2721" ht="12.75">
      <c r="K2721" s="159"/>
    </row>
    <row r="2722" ht="12.75">
      <c r="K2722" s="159"/>
    </row>
    <row r="2723" ht="12.75">
      <c r="K2723" s="159"/>
    </row>
    <row r="2724" ht="12.75">
      <c r="K2724" s="159"/>
    </row>
    <row r="2725" ht="12.75">
      <c r="K2725" s="159"/>
    </row>
    <row r="2726" ht="12.75">
      <c r="K2726" s="159"/>
    </row>
    <row r="2727" ht="12.75">
      <c r="K2727" s="159"/>
    </row>
    <row r="2728" ht="12.75">
      <c r="K2728" s="159"/>
    </row>
    <row r="2729" ht="12.75">
      <c r="K2729" s="159"/>
    </row>
    <row r="2730" ht="12.75">
      <c r="K2730" s="159"/>
    </row>
    <row r="2731" ht="12.75">
      <c r="K2731" s="159"/>
    </row>
    <row r="2732" ht="12.75">
      <c r="K2732" s="159"/>
    </row>
    <row r="2733" ht="12.75">
      <c r="K2733" s="159"/>
    </row>
    <row r="2734" ht="12.75">
      <c r="K2734" s="159"/>
    </row>
    <row r="2735" ht="12.75">
      <c r="K2735" s="159"/>
    </row>
    <row r="2736" ht="12.75">
      <c r="K2736" s="159"/>
    </row>
    <row r="2737" ht="12.75">
      <c r="K2737" s="159"/>
    </row>
    <row r="2738" ht="12.75">
      <c r="K2738" s="159"/>
    </row>
    <row r="2739" ht="12.75">
      <c r="K2739" s="159"/>
    </row>
    <row r="2740" ht="12.75">
      <c r="K2740" s="159"/>
    </row>
    <row r="2741" ht="12.75">
      <c r="K2741" s="159"/>
    </row>
    <row r="2742" ht="12.75">
      <c r="K2742" s="159"/>
    </row>
    <row r="2743" ht="12.75">
      <c r="K2743" s="159"/>
    </row>
    <row r="2744" ht="12.75">
      <c r="K2744" s="159"/>
    </row>
    <row r="2745" ht="12.75">
      <c r="K2745" s="159"/>
    </row>
    <row r="2746" ht="12.75">
      <c r="K2746" s="159"/>
    </row>
    <row r="2747" ht="12.75">
      <c r="K2747" s="159"/>
    </row>
    <row r="2748" ht="12.75">
      <c r="K2748" s="159"/>
    </row>
    <row r="2749" ht="12.75">
      <c r="K2749" s="159"/>
    </row>
    <row r="2750" ht="12.75">
      <c r="K2750" s="159"/>
    </row>
    <row r="2751" ht="12.75">
      <c r="K2751" s="159"/>
    </row>
    <row r="2752" ht="12.75">
      <c r="K2752" s="159"/>
    </row>
    <row r="2753" ht="12.75">
      <c r="K2753" s="159"/>
    </row>
    <row r="2754" ht="12.75">
      <c r="K2754" s="159"/>
    </row>
    <row r="2755" ht="12.75">
      <c r="K2755" s="159"/>
    </row>
    <row r="2756" ht="12.75">
      <c r="K2756" s="159"/>
    </row>
    <row r="2757" ht="12.75">
      <c r="K2757" s="159"/>
    </row>
    <row r="2758" ht="12.75">
      <c r="K2758" s="159"/>
    </row>
    <row r="2759" ht="12.75">
      <c r="K2759" s="159"/>
    </row>
    <row r="2760" ht="12.75">
      <c r="K2760" s="159"/>
    </row>
    <row r="2761" ht="12.75">
      <c r="K2761" s="159"/>
    </row>
    <row r="2762" ht="12.75">
      <c r="K2762" s="159"/>
    </row>
    <row r="2763" ht="12.75">
      <c r="K2763" s="159"/>
    </row>
    <row r="2764" ht="12.75">
      <c r="K2764" s="159"/>
    </row>
    <row r="2765" ht="12.75">
      <c r="K2765" s="159"/>
    </row>
    <row r="2766" ht="12.75">
      <c r="K2766" s="159"/>
    </row>
    <row r="2767" ht="12.75">
      <c r="K2767" s="159"/>
    </row>
    <row r="2768" ht="12.75">
      <c r="K2768" s="159"/>
    </row>
    <row r="2769" ht="12.75">
      <c r="K2769" s="159"/>
    </row>
    <row r="2770" ht="12.75">
      <c r="K2770" s="159"/>
    </row>
    <row r="2771" ht="12.75">
      <c r="K2771" s="159"/>
    </row>
    <row r="2772" ht="12.75">
      <c r="K2772" s="159"/>
    </row>
    <row r="2773" ht="12.75">
      <c r="K2773" s="159"/>
    </row>
    <row r="2774" ht="12.75">
      <c r="K2774" s="159"/>
    </row>
    <row r="2775" ht="12.75">
      <c r="K2775" s="159"/>
    </row>
    <row r="2776" ht="12.75">
      <c r="K2776" s="159"/>
    </row>
    <row r="2777" ht="12.75">
      <c r="K2777" s="159"/>
    </row>
    <row r="2778" ht="12.75">
      <c r="K2778" s="159"/>
    </row>
    <row r="2779" ht="12.75">
      <c r="K2779" s="159"/>
    </row>
    <row r="2780" ht="12.75">
      <c r="K2780" s="159"/>
    </row>
    <row r="2781" ht="12.75">
      <c r="K2781" s="159"/>
    </row>
    <row r="2782" ht="12.75">
      <c r="K2782" s="159"/>
    </row>
    <row r="2783" ht="12.75">
      <c r="K2783" s="159"/>
    </row>
    <row r="2784" ht="12.75">
      <c r="K2784" s="159"/>
    </row>
    <row r="2785" ht="12.75">
      <c r="K2785" s="159"/>
    </row>
    <row r="2786" ht="12.75">
      <c r="K2786" s="159"/>
    </row>
    <row r="2787" ht="12.75">
      <c r="K2787" s="159"/>
    </row>
    <row r="2788" ht="12.75">
      <c r="K2788" s="159"/>
    </row>
    <row r="2789" ht="12.75">
      <c r="K2789" s="159"/>
    </row>
    <row r="2790" ht="12.75">
      <c r="K2790" s="159"/>
    </row>
    <row r="2791" ht="12.75">
      <c r="K2791" s="159"/>
    </row>
    <row r="2792" ht="12.75">
      <c r="K2792" s="159"/>
    </row>
    <row r="2793" ht="12.75">
      <c r="K2793" s="159"/>
    </row>
    <row r="2794" ht="12.75">
      <c r="K2794" s="159"/>
    </row>
    <row r="2795" ht="12.75">
      <c r="K2795" s="159"/>
    </row>
    <row r="2796" ht="12.75">
      <c r="K2796" s="159"/>
    </row>
    <row r="2797" ht="12.75">
      <c r="K2797" s="159"/>
    </row>
    <row r="2798" ht="12.75">
      <c r="K2798" s="159"/>
    </row>
    <row r="2799" ht="12.75">
      <c r="K2799" s="159"/>
    </row>
    <row r="2800" ht="12.75">
      <c r="K2800" s="159"/>
    </row>
    <row r="2801" ht="12.75">
      <c r="K2801" s="159"/>
    </row>
    <row r="2802" ht="12.75">
      <c r="K2802" s="159"/>
    </row>
    <row r="2803" ht="12.75">
      <c r="K2803" s="159"/>
    </row>
    <row r="2804" ht="12.75">
      <c r="K2804" s="159"/>
    </row>
    <row r="2805" ht="12.75">
      <c r="K2805" s="159"/>
    </row>
    <row r="2806" ht="12.75">
      <c r="K2806" s="159"/>
    </row>
    <row r="2807" ht="12.75">
      <c r="K2807" s="159"/>
    </row>
    <row r="2808" ht="12.75">
      <c r="K2808" s="159"/>
    </row>
    <row r="2809" ht="12.75">
      <c r="K2809" s="159"/>
    </row>
    <row r="2810" ht="12.75">
      <c r="K2810" s="159"/>
    </row>
    <row r="2811" ht="12.75">
      <c r="K2811" s="159"/>
    </row>
    <row r="2812" ht="12.75">
      <c r="K2812" s="159"/>
    </row>
    <row r="2813" ht="12.75">
      <c r="K2813" s="159"/>
    </row>
    <row r="2814" ht="12.75">
      <c r="K2814" s="159"/>
    </row>
    <row r="2815" ht="12.75">
      <c r="K2815" s="159"/>
    </row>
    <row r="2816" ht="12.75">
      <c r="K2816" s="159"/>
    </row>
    <row r="2817" ht="12.75">
      <c r="K2817" s="159"/>
    </row>
    <row r="2818" ht="12.75">
      <c r="K2818" s="159"/>
    </row>
    <row r="2819" ht="12.75">
      <c r="K2819" s="159"/>
    </row>
    <row r="2820" ht="12.75">
      <c r="K2820" s="159"/>
    </row>
    <row r="2821" ht="12.75">
      <c r="K2821" s="159"/>
    </row>
    <row r="2822" ht="12.75">
      <c r="K2822" s="159"/>
    </row>
    <row r="2823" ht="12.75">
      <c r="K2823" s="159"/>
    </row>
    <row r="2824" ht="12.75">
      <c r="K2824" s="159"/>
    </row>
    <row r="2825" ht="12.75">
      <c r="K2825" s="159"/>
    </row>
    <row r="2826" ht="12.75">
      <c r="K2826" s="159"/>
    </row>
    <row r="2827" ht="12.75">
      <c r="K2827" s="159"/>
    </row>
    <row r="2828" ht="12.75">
      <c r="K2828" s="159"/>
    </row>
    <row r="2829" ht="12.75">
      <c r="K2829" s="159"/>
    </row>
    <row r="2830" ht="12.75">
      <c r="K2830" s="159"/>
    </row>
    <row r="2831" ht="12.75">
      <c r="K2831" s="159"/>
    </row>
    <row r="2832" ht="12.75">
      <c r="K2832" s="159"/>
    </row>
    <row r="2833" ht="12.75">
      <c r="K2833" s="159"/>
    </row>
    <row r="2834" ht="12.75">
      <c r="K2834" s="159"/>
    </row>
    <row r="2835" ht="12.75">
      <c r="K2835" s="159"/>
    </row>
    <row r="2836" ht="12.75">
      <c r="K2836" s="159"/>
    </row>
    <row r="2837" ht="12.75">
      <c r="K2837" s="159"/>
    </row>
    <row r="2838" ht="12.75">
      <c r="K2838" s="159"/>
    </row>
    <row r="2839" ht="12.75">
      <c r="K2839" s="159"/>
    </row>
    <row r="2840" ht="12.75">
      <c r="K2840" s="159"/>
    </row>
    <row r="2841" ht="12.75">
      <c r="K2841" s="159"/>
    </row>
    <row r="2842" ht="12.75">
      <c r="K2842" s="159"/>
    </row>
    <row r="2843" ht="12.75">
      <c r="K2843" s="159"/>
    </row>
    <row r="2844" ht="12.75">
      <c r="K2844" s="159"/>
    </row>
    <row r="2845" ht="12.75">
      <c r="K2845" s="159"/>
    </row>
    <row r="2846" ht="12.75">
      <c r="K2846" s="159"/>
    </row>
    <row r="2847" ht="12.75">
      <c r="K2847" s="159"/>
    </row>
    <row r="2848" ht="12.75">
      <c r="K2848" s="159"/>
    </row>
    <row r="2849" ht="12.75">
      <c r="K2849" s="159"/>
    </row>
    <row r="2850" ht="12.75">
      <c r="K2850" s="159"/>
    </row>
    <row r="2851" ht="12.75">
      <c r="K2851" s="159"/>
    </row>
    <row r="2852" ht="12.75">
      <c r="K2852" s="159"/>
    </row>
    <row r="2853" ht="12.75">
      <c r="K2853" s="159"/>
    </row>
    <row r="2854" ht="12.75">
      <c r="K2854" s="159"/>
    </row>
    <row r="2855" ht="12.75">
      <c r="K2855" s="159"/>
    </row>
    <row r="2856" ht="12.75">
      <c r="K2856" s="159"/>
    </row>
    <row r="2857" ht="12.75">
      <c r="K2857" s="159"/>
    </row>
    <row r="2858" ht="12.75">
      <c r="K2858" s="159"/>
    </row>
    <row r="2859" ht="12.75">
      <c r="K2859" s="159"/>
    </row>
    <row r="2860" ht="12.75">
      <c r="K2860" s="159"/>
    </row>
    <row r="2861" ht="12.75">
      <c r="K2861" s="159"/>
    </row>
    <row r="2862" ht="12.75">
      <c r="K2862" s="159"/>
    </row>
    <row r="2863" ht="12.75">
      <c r="K2863" s="159"/>
    </row>
    <row r="2864" ht="12.75">
      <c r="K2864" s="159"/>
    </row>
    <row r="2865" ht="12.75">
      <c r="K2865" s="159"/>
    </row>
    <row r="2866" ht="12.75">
      <c r="K2866" s="159"/>
    </row>
    <row r="2867" ht="12.75">
      <c r="K2867" s="159"/>
    </row>
    <row r="2868" ht="12.75">
      <c r="K2868" s="159"/>
    </row>
    <row r="2869" ht="12.75">
      <c r="K2869" s="159"/>
    </row>
    <row r="2870" ht="12.75">
      <c r="K2870" s="159"/>
    </row>
    <row r="2871" ht="12.75">
      <c r="K2871" s="159"/>
    </row>
    <row r="2872" ht="12.75">
      <c r="K2872" s="159"/>
    </row>
    <row r="2873" ht="12.75">
      <c r="K2873" s="159"/>
    </row>
    <row r="2874" ht="12.75">
      <c r="K2874" s="159"/>
    </row>
    <row r="2875" ht="12.75">
      <c r="K2875" s="159"/>
    </row>
    <row r="2876" ht="12.75">
      <c r="K2876" s="159"/>
    </row>
    <row r="2877" ht="12.75">
      <c r="K2877" s="159"/>
    </row>
    <row r="2878" ht="12.75">
      <c r="K2878" s="159"/>
    </row>
    <row r="2879" ht="12.75">
      <c r="K2879" s="159"/>
    </row>
    <row r="2880" ht="12.75">
      <c r="K2880" s="159"/>
    </row>
    <row r="2881" ht="12.75">
      <c r="K2881" s="159"/>
    </row>
    <row r="2882" ht="12.75">
      <c r="K2882" s="159"/>
    </row>
    <row r="2883" ht="12.75">
      <c r="K2883" s="159"/>
    </row>
    <row r="2884" ht="12.75">
      <c r="K2884" s="159"/>
    </row>
    <row r="2885" ht="12.75">
      <c r="K2885" s="159"/>
    </row>
    <row r="2886" ht="12.75">
      <c r="K2886" s="159"/>
    </row>
    <row r="2887" ht="12.75">
      <c r="K2887" s="159"/>
    </row>
    <row r="2888" ht="12.75">
      <c r="K2888" s="159"/>
    </row>
    <row r="2889" ht="12.75">
      <c r="K2889" s="159"/>
    </row>
    <row r="2890" ht="12.75">
      <c r="K2890" s="159"/>
    </row>
    <row r="2891" ht="12.75">
      <c r="K2891" s="159"/>
    </row>
    <row r="2892" ht="12.75">
      <c r="K2892" s="159"/>
    </row>
    <row r="2893" ht="12.75">
      <c r="K2893" s="159"/>
    </row>
    <row r="2894" ht="12.75">
      <c r="K2894" s="159"/>
    </row>
    <row r="2895" ht="12.75">
      <c r="K2895" s="159"/>
    </row>
    <row r="2896" ht="12.75">
      <c r="K2896" s="159"/>
    </row>
    <row r="2897" ht="12.75">
      <c r="K2897" s="159"/>
    </row>
    <row r="2898" ht="12.75">
      <c r="K2898" s="159"/>
    </row>
    <row r="2899" ht="12.75">
      <c r="K2899" s="159"/>
    </row>
    <row r="2900" ht="12.75">
      <c r="K2900" s="159"/>
    </row>
    <row r="2901" ht="12.75">
      <c r="K2901" s="159"/>
    </row>
    <row r="2902" ht="12.75">
      <c r="K2902" s="159"/>
    </row>
    <row r="2903" ht="12.75">
      <c r="K2903" s="159"/>
    </row>
    <row r="2904" ht="12.75">
      <c r="K2904" s="159"/>
    </row>
    <row r="2905" ht="12.75">
      <c r="K2905" s="159"/>
    </row>
    <row r="2906" ht="12.75">
      <c r="K2906" s="159"/>
    </row>
    <row r="2907" ht="12.75">
      <c r="K2907" s="159"/>
    </row>
    <row r="2908" ht="12.75">
      <c r="K2908" s="159"/>
    </row>
    <row r="2909" ht="12.75">
      <c r="K2909" s="159"/>
    </row>
    <row r="2910" ht="12.75">
      <c r="K2910" s="159"/>
    </row>
    <row r="2911" ht="12.75">
      <c r="K2911" s="159"/>
    </row>
    <row r="2912" ht="12.75">
      <c r="K2912" s="159"/>
    </row>
    <row r="2913" ht="12.75">
      <c r="K2913" s="159"/>
    </row>
    <row r="2914" ht="12.75">
      <c r="K2914" s="159"/>
    </row>
    <row r="2915" ht="12.75">
      <c r="K2915" s="159"/>
    </row>
    <row r="2916" ht="12.75">
      <c r="K2916" s="159"/>
    </row>
    <row r="2917" ht="12.75">
      <c r="K2917" s="159"/>
    </row>
    <row r="2918" ht="12.75">
      <c r="K2918" s="159"/>
    </row>
    <row r="2919" ht="12.75">
      <c r="K2919" s="159"/>
    </row>
    <row r="2920" ht="12.75">
      <c r="K2920" s="159"/>
    </row>
    <row r="2921" ht="12.75">
      <c r="K2921" s="159"/>
    </row>
    <row r="2922" ht="12.75">
      <c r="K2922" s="159"/>
    </row>
    <row r="2923" ht="12.75">
      <c r="K2923" s="159"/>
    </row>
    <row r="2924" ht="12.75">
      <c r="K2924" s="159"/>
    </row>
    <row r="2925" ht="12.75">
      <c r="K2925" s="159"/>
    </row>
    <row r="2926" ht="12.75">
      <c r="K2926" s="159"/>
    </row>
    <row r="2927" ht="12.75">
      <c r="K2927" s="159"/>
    </row>
    <row r="2928" ht="12.75">
      <c r="K2928" s="159"/>
    </row>
    <row r="2929" ht="12.75">
      <c r="K2929" s="159"/>
    </row>
    <row r="2930" ht="12.75">
      <c r="K2930" s="159"/>
    </row>
    <row r="2931" ht="12.75">
      <c r="K2931" s="159"/>
    </row>
    <row r="2932" ht="12.75">
      <c r="K2932" s="159"/>
    </row>
    <row r="2933" ht="12.75">
      <c r="K2933" s="159"/>
    </row>
    <row r="2934" ht="12.75">
      <c r="K2934" s="159"/>
    </row>
    <row r="2935" ht="12.75">
      <c r="K2935" s="159"/>
    </row>
    <row r="2936" ht="12.75">
      <c r="K2936" s="159"/>
    </row>
    <row r="2937" ht="12.75">
      <c r="K2937" s="159"/>
    </row>
    <row r="2938" ht="12.75">
      <c r="K2938" s="159"/>
    </row>
    <row r="2939" ht="12.75">
      <c r="K2939" s="159"/>
    </row>
    <row r="2940" ht="12.75">
      <c r="K2940" s="159"/>
    </row>
    <row r="2941" ht="12.75">
      <c r="K2941" s="159"/>
    </row>
    <row r="2942" ht="12.75">
      <c r="K2942" s="159"/>
    </row>
    <row r="2943" ht="12.75">
      <c r="K2943" s="159"/>
    </row>
    <row r="2944" ht="12.75">
      <c r="K2944" s="159"/>
    </row>
    <row r="2945" ht="12.75">
      <c r="K2945" s="159"/>
    </row>
    <row r="2946" ht="12.75">
      <c r="K2946" s="159"/>
    </row>
    <row r="2947" ht="12.75">
      <c r="K2947" s="159"/>
    </row>
    <row r="2948" ht="12.75">
      <c r="K2948" s="159"/>
    </row>
    <row r="2949" ht="12.75">
      <c r="K2949" s="159"/>
    </row>
    <row r="2950" ht="12.75">
      <c r="K2950" s="159"/>
    </row>
    <row r="2951" ht="12.75">
      <c r="K2951" s="159"/>
    </row>
    <row r="2952" ht="12.75">
      <c r="K2952" s="159"/>
    </row>
    <row r="2953" ht="12.75">
      <c r="K2953" s="159"/>
    </row>
    <row r="2954" ht="12.75">
      <c r="K2954" s="159"/>
    </row>
    <row r="2955" ht="12.75">
      <c r="K2955" s="159"/>
    </row>
    <row r="2956" ht="12.75">
      <c r="K2956" s="159"/>
    </row>
    <row r="2957" ht="12.75">
      <c r="K2957" s="159"/>
    </row>
    <row r="2958" ht="12.75">
      <c r="K2958" s="159"/>
    </row>
    <row r="2959" ht="12.75">
      <c r="K2959" s="159"/>
    </row>
    <row r="2960" ht="12.75">
      <c r="K2960" s="159"/>
    </row>
    <row r="2961" ht="12.75">
      <c r="K2961" s="159"/>
    </row>
    <row r="2962" ht="12.75">
      <c r="K2962" s="159"/>
    </row>
    <row r="2963" ht="12.75">
      <c r="K2963" s="159"/>
    </row>
    <row r="2964" ht="12.75">
      <c r="K2964" s="159"/>
    </row>
    <row r="2965" ht="12.75">
      <c r="K2965" s="159"/>
    </row>
    <row r="2966" ht="12.75">
      <c r="K2966" s="159"/>
    </row>
    <row r="2967" ht="12.75">
      <c r="K2967" s="159"/>
    </row>
    <row r="2968" ht="12.75">
      <c r="K2968" s="159"/>
    </row>
    <row r="2969" ht="12.75">
      <c r="K2969" s="159"/>
    </row>
    <row r="2970" ht="12.75">
      <c r="K2970" s="159"/>
    </row>
    <row r="2971" ht="12.75">
      <c r="K2971" s="159"/>
    </row>
    <row r="2972" ht="12.75">
      <c r="K2972" s="159"/>
    </row>
    <row r="2973" ht="12.75">
      <c r="K2973" s="159"/>
    </row>
    <row r="2974" ht="12.75">
      <c r="K2974" s="159"/>
    </row>
    <row r="2975" ht="12.75">
      <c r="K2975" s="159"/>
    </row>
    <row r="2976" ht="12.75">
      <c r="K2976" s="159"/>
    </row>
    <row r="2977" ht="12.75">
      <c r="K2977" s="159"/>
    </row>
    <row r="2978" ht="12.75">
      <c r="K2978" s="159"/>
    </row>
    <row r="2979" ht="12.75">
      <c r="K2979" s="159"/>
    </row>
    <row r="2980" ht="12.75">
      <c r="K2980" s="159"/>
    </row>
    <row r="2981" ht="12.75">
      <c r="K2981" s="159"/>
    </row>
    <row r="2982" ht="12.75">
      <c r="K2982" s="159"/>
    </row>
    <row r="2983" ht="12.75">
      <c r="K2983" s="159"/>
    </row>
    <row r="2984" ht="12.75">
      <c r="K2984" s="159"/>
    </row>
    <row r="2985" ht="12.75">
      <c r="K2985" s="159"/>
    </row>
    <row r="2986" ht="12.75">
      <c r="K2986" s="159"/>
    </row>
    <row r="2987" ht="12.75">
      <c r="K2987" s="159"/>
    </row>
    <row r="2988" ht="12.75">
      <c r="K2988" s="159"/>
    </row>
    <row r="2989" ht="12.75">
      <c r="K2989" s="159"/>
    </row>
    <row r="2990" ht="12.75">
      <c r="K2990" s="159"/>
    </row>
    <row r="2991" ht="12.75">
      <c r="K2991" s="159"/>
    </row>
    <row r="2992" ht="12.75">
      <c r="K2992" s="159"/>
    </row>
    <row r="2993" ht="12.75">
      <c r="K2993" s="159"/>
    </row>
    <row r="2994" ht="12.75">
      <c r="K2994" s="159"/>
    </row>
    <row r="2995" ht="12.75">
      <c r="K2995" s="159"/>
    </row>
    <row r="2996" ht="12.75">
      <c r="K2996" s="159"/>
    </row>
    <row r="2997" ht="12.75">
      <c r="K2997" s="159"/>
    </row>
    <row r="2998" ht="12.75">
      <c r="K2998" s="159"/>
    </row>
    <row r="2999" ht="12.75">
      <c r="K2999" s="159"/>
    </row>
    <row r="3000" ht="12.75">
      <c r="K3000" s="159"/>
    </row>
    <row r="3001" ht="12.75">
      <c r="K3001" s="159"/>
    </row>
    <row r="3002" ht="12.75">
      <c r="K3002" s="159"/>
    </row>
    <row r="3003" ht="12.75">
      <c r="K3003" s="159"/>
    </row>
    <row r="3004" ht="12.75">
      <c r="K3004" s="159"/>
    </row>
    <row r="3005" ht="12.75">
      <c r="K3005" s="159"/>
    </row>
    <row r="3006" ht="12.75">
      <c r="K3006" s="159"/>
    </row>
    <row r="3007" ht="12.75">
      <c r="K3007" s="159"/>
    </row>
    <row r="3008" ht="12.75">
      <c r="K3008" s="159"/>
    </row>
    <row r="3009" ht="12.75">
      <c r="K3009" s="159"/>
    </row>
    <row r="3010" ht="12.75">
      <c r="K3010" s="159"/>
    </row>
    <row r="3011" ht="12.75">
      <c r="K3011" s="159"/>
    </row>
    <row r="3012" ht="12.75">
      <c r="K3012" s="159"/>
    </row>
    <row r="3013" ht="12.75">
      <c r="K3013" s="159"/>
    </row>
    <row r="3014" ht="12.75">
      <c r="K3014" s="159"/>
    </row>
    <row r="3015" ht="12.75">
      <c r="K3015" s="159"/>
    </row>
    <row r="3016" ht="12.75">
      <c r="K3016" s="159"/>
    </row>
    <row r="3017" ht="12.75">
      <c r="K3017" s="159"/>
    </row>
    <row r="3018" ht="12.75">
      <c r="K3018" s="159"/>
    </row>
    <row r="3019" ht="12.75">
      <c r="K3019" s="159"/>
    </row>
    <row r="3020" ht="12.75">
      <c r="K3020" s="159"/>
    </row>
    <row r="3021" ht="12.75">
      <c r="K3021" s="159"/>
    </row>
    <row r="3022" ht="12.75">
      <c r="K3022" s="159"/>
    </row>
    <row r="3023" ht="12.75">
      <c r="K3023" s="159"/>
    </row>
    <row r="3024" ht="12.75">
      <c r="K3024" s="159"/>
    </row>
    <row r="3025" ht="12.75">
      <c r="K3025" s="159"/>
    </row>
    <row r="3026" ht="12.75">
      <c r="K3026" s="159"/>
    </row>
    <row r="3027" ht="12.75">
      <c r="K3027" s="159"/>
    </row>
    <row r="3028" ht="12.75">
      <c r="K3028" s="159"/>
    </row>
    <row r="3029" ht="12.75">
      <c r="K3029" s="159"/>
    </row>
    <row r="3030" ht="12.75">
      <c r="K3030" s="159"/>
    </row>
    <row r="3031" ht="12.75">
      <c r="K3031" s="159"/>
    </row>
    <row r="3032" ht="12.75">
      <c r="K3032" s="159"/>
    </row>
    <row r="3033" ht="12.75">
      <c r="K3033" s="159"/>
    </row>
    <row r="3034" ht="12.75">
      <c r="K3034" s="159"/>
    </row>
    <row r="3035" ht="12.75">
      <c r="K3035" s="159"/>
    </row>
    <row r="3036" ht="12.75">
      <c r="K3036" s="159"/>
    </row>
    <row r="3037" ht="12.75">
      <c r="K3037" s="159"/>
    </row>
    <row r="3038" ht="12.75">
      <c r="K3038" s="159"/>
    </row>
    <row r="3039" ht="12.75">
      <c r="K3039" s="159"/>
    </row>
    <row r="3040" ht="12.75">
      <c r="K3040" s="159"/>
    </row>
    <row r="3041" ht="12.75">
      <c r="K3041" s="159"/>
    </row>
    <row r="3042" ht="12.75">
      <c r="K3042" s="159"/>
    </row>
    <row r="3043" ht="12.75">
      <c r="K3043" s="159"/>
    </row>
    <row r="3044" ht="12.75">
      <c r="K3044" s="159"/>
    </row>
    <row r="3045" ht="12.75">
      <c r="K3045" s="159"/>
    </row>
    <row r="3046" ht="12.75">
      <c r="K3046" s="159"/>
    </row>
    <row r="3047" ht="12.75">
      <c r="K3047" s="159"/>
    </row>
    <row r="3048" ht="12.75">
      <c r="K3048" s="159"/>
    </row>
    <row r="3049" ht="12.75">
      <c r="K3049" s="159"/>
    </row>
    <row r="3050" ht="12.75">
      <c r="K3050" s="159"/>
    </row>
    <row r="3051" ht="12.75">
      <c r="K3051" s="159"/>
    </row>
    <row r="3052" ht="12.75">
      <c r="K3052" s="159"/>
    </row>
    <row r="3053" ht="12.75">
      <c r="K3053" s="159"/>
    </row>
    <row r="3054" ht="12.75">
      <c r="K3054" s="159"/>
    </row>
    <row r="3055" ht="12.75">
      <c r="K3055" s="159"/>
    </row>
    <row r="3056" ht="12.75">
      <c r="K3056" s="159"/>
    </row>
    <row r="3057" ht="12.75">
      <c r="K3057" s="159"/>
    </row>
    <row r="3058" ht="12.75">
      <c r="K3058" s="159"/>
    </row>
    <row r="3059" ht="12.75">
      <c r="K3059" s="159"/>
    </row>
    <row r="3060" ht="12.75">
      <c r="K3060" s="159"/>
    </row>
    <row r="3061" ht="12.75">
      <c r="K3061" s="159"/>
    </row>
    <row r="3062" ht="12.75">
      <c r="K3062" s="159"/>
    </row>
    <row r="3063" ht="12.75">
      <c r="K3063" s="159"/>
    </row>
    <row r="3064" ht="12.75">
      <c r="K3064" s="159"/>
    </row>
    <row r="3065" ht="12.75">
      <c r="K3065" s="159"/>
    </row>
    <row r="3066" ht="12.75">
      <c r="K3066" s="159"/>
    </row>
    <row r="3067" ht="12.75">
      <c r="K3067" s="159"/>
    </row>
    <row r="3068" ht="12.75">
      <c r="K3068" s="159"/>
    </row>
    <row r="3069" ht="12.75">
      <c r="K3069" s="159"/>
    </row>
    <row r="3070" ht="12.75">
      <c r="K3070" s="159"/>
    </row>
    <row r="3071" ht="12.75">
      <c r="K3071" s="159"/>
    </row>
    <row r="3072" ht="12.75">
      <c r="K3072" s="159"/>
    </row>
    <row r="3073" ht="12.75">
      <c r="K3073" s="159"/>
    </row>
    <row r="3074" ht="12.75">
      <c r="K3074" s="159"/>
    </row>
    <row r="3075" ht="12.75">
      <c r="K3075" s="159"/>
    </row>
    <row r="3076" ht="12.75">
      <c r="K3076" s="159"/>
    </row>
    <row r="3077" ht="12.75">
      <c r="K3077" s="159"/>
    </row>
    <row r="3078" ht="12.75">
      <c r="K3078" s="159"/>
    </row>
    <row r="3079" ht="12.75">
      <c r="K3079" s="159"/>
    </row>
    <row r="3080" ht="12.75">
      <c r="K3080" s="159"/>
    </row>
    <row r="3081" ht="12.75">
      <c r="K3081" s="159"/>
    </row>
    <row r="3082" ht="12.75">
      <c r="K3082" s="159"/>
    </row>
    <row r="3083" ht="12.75">
      <c r="K3083" s="159"/>
    </row>
    <row r="3084" ht="12.75">
      <c r="K3084" s="159"/>
    </row>
    <row r="3085" ht="12.75">
      <c r="K3085" s="159"/>
    </row>
    <row r="3086" ht="12.75">
      <c r="K3086" s="159"/>
    </row>
    <row r="3087" ht="12.75">
      <c r="K3087" s="159"/>
    </row>
    <row r="3088" ht="12.75">
      <c r="K3088" s="159"/>
    </row>
    <row r="3089" ht="12.75">
      <c r="K3089" s="159"/>
    </row>
    <row r="3090" ht="12.75">
      <c r="K3090" s="159"/>
    </row>
    <row r="3091" ht="12.75">
      <c r="K3091" s="159"/>
    </row>
    <row r="3092" ht="12.75">
      <c r="K3092" s="159"/>
    </row>
    <row r="3093" ht="12.75">
      <c r="K3093" s="159"/>
    </row>
    <row r="3094" ht="12.75">
      <c r="K3094" s="159"/>
    </row>
    <row r="3095" ht="12.75">
      <c r="K3095" s="159"/>
    </row>
    <row r="3096" ht="12.75">
      <c r="K3096" s="159"/>
    </row>
    <row r="3097" ht="12.75">
      <c r="K3097" s="159"/>
    </row>
    <row r="3098" ht="12.75">
      <c r="K3098" s="159"/>
    </row>
    <row r="3099" ht="12.75">
      <c r="K3099" s="159"/>
    </row>
    <row r="3100" ht="12.75">
      <c r="K3100" s="159"/>
    </row>
    <row r="3101" ht="12.75">
      <c r="K3101" s="159"/>
    </row>
    <row r="3102" ht="12.75">
      <c r="K3102" s="159"/>
    </row>
    <row r="3103" ht="12.75">
      <c r="K3103" s="159"/>
    </row>
    <row r="3104" ht="12.75">
      <c r="K3104" s="159"/>
    </row>
    <row r="3105" ht="12.75">
      <c r="K3105" s="159"/>
    </row>
    <row r="3106" ht="12.75">
      <c r="K3106" s="159"/>
    </row>
    <row r="3107" ht="12.75">
      <c r="K3107" s="159"/>
    </row>
    <row r="3108" ht="12.75">
      <c r="K3108" s="159"/>
    </row>
    <row r="3109" ht="12.75">
      <c r="K3109" s="159"/>
    </row>
    <row r="3110" ht="12.75">
      <c r="K3110" s="159"/>
    </row>
    <row r="3111" ht="12.75">
      <c r="K3111" s="159"/>
    </row>
    <row r="3112" ht="12.75">
      <c r="K3112" s="159"/>
    </row>
    <row r="3113" ht="12.75">
      <c r="K3113" s="159"/>
    </row>
    <row r="3114" ht="12.75">
      <c r="K3114" s="159"/>
    </row>
    <row r="3115" ht="12.75">
      <c r="K3115" s="159"/>
    </row>
    <row r="3116" ht="12.75">
      <c r="K3116" s="159"/>
    </row>
    <row r="3117" ht="12.75">
      <c r="K3117" s="159"/>
    </row>
    <row r="3118" ht="12.75">
      <c r="K3118" s="159"/>
    </row>
    <row r="3119" ht="12.75">
      <c r="K3119" s="159"/>
    </row>
    <row r="3120" ht="12.75">
      <c r="K3120" s="159"/>
    </row>
    <row r="3121" ht="12.75">
      <c r="K3121" s="159"/>
    </row>
    <row r="3122" ht="12.75">
      <c r="K3122" s="159"/>
    </row>
    <row r="3123" ht="12.75">
      <c r="K3123" s="159"/>
    </row>
    <row r="3124" ht="12.75">
      <c r="K3124" s="159"/>
    </row>
    <row r="3125" ht="12.75">
      <c r="K3125" s="159"/>
    </row>
    <row r="3126" ht="12.75">
      <c r="K3126" s="159"/>
    </row>
  </sheetData>
  <autoFilter ref="B1:B3126"/>
  <printOptions horizontalCentered="1"/>
  <pageMargins left="0" right="0" top="0.3937007874015748" bottom="0" header="0.11811023622047245" footer="0"/>
  <pageSetup horizontalDpi="600" verticalDpi="600" orientation="portrait" paperSize="9" r:id="rId1"/>
  <headerFooter alignWithMargins="0">
    <oddHeader>&amp;CRozpočet 2012
&amp;R&amp;P</oddHeader>
  </headerFooter>
  <rowBreaks count="2" manualBreakCount="2">
    <brk id="433" max="255" man="1"/>
    <brk id="642" max="255" man="1"/>
  </rowBreaks>
  <ignoredErrors>
    <ignoredError sqref="A887:B887 A288 E6:E8 E13:E15 E24:E25 B282:B284 A287:B287 A290:C290 E17:E19" numberStoredAsText="1"/>
    <ignoredError sqref="N1081 K409 K1097" formulaRange="1"/>
    <ignoredError sqref="K82 K80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D180"/>
  <sheetViews>
    <sheetView workbookViewId="0" topLeftCell="A136">
      <selection activeCell="L43" sqref="L43"/>
    </sheetView>
  </sheetViews>
  <sheetFormatPr defaultColWidth="9.00390625" defaultRowHeight="12.75"/>
  <cols>
    <col min="1" max="1" width="4.125" style="0" bestFit="1" customWidth="1"/>
    <col min="2" max="3" width="5.00390625" style="0" bestFit="1" customWidth="1"/>
    <col min="4" max="4" width="3.625" style="248" customWidth="1"/>
    <col min="5" max="5" width="5.25390625" style="248" bestFit="1" customWidth="1"/>
    <col min="6" max="6" width="32.75390625" style="0" customWidth="1"/>
    <col min="7" max="7" width="10.75390625" style="0" hidden="1" customWidth="1"/>
    <col min="8" max="8" width="11.125" style="0" hidden="1" customWidth="1"/>
    <col min="9" max="9" width="8.375" style="0" bestFit="1" customWidth="1"/>
    <col min="10" max="10" width="12.375" style="0" hidden="1" customWidth="1"/>
    <col min="11" max="11" width="7.25390625" style="0" customWidth="1"/>
    <col min="12" max="12" width="6.375" style="10" bestFit="1" customWidth="1"/>
    <col min="13" max="14" width="8.125" style="0" bestFit="1" customWidth="1"/>
    <col min="15" max="15" width="6.625" style="10" bestFit="1" customWidth="1"/>
  </cols>
  <sheetData>
    <row r="1" spans="6:15" ht="15.75" thickBot="1">
      <c r="F1" s="146" t="s">
        <v>1172</v>
      </c>
      <c r="H1" s="3" t="s">
        <v>1118</v>
      </c>
      <c r="I1" s="240" t="s">
        <v>1195</v>
      </c>
      <c r="J1" s="237">
        <v>2008</v>
      </c>
      <c r="K1" s="342">
        <v>2011</v>
      </c>
      <c r="L1" s="565" t="s">
        <v>755</v>
      </c>
      <c r="M1" s="391" t="s">
        <v>1196</v>
      </c>
      <c r="N1" s="342">
        <v>2011</v>
      </c>
      <c r="O1" s="565" t="s">
        <v>755</v>
      </c>
    </row>
    <row r="2" spans="1:15" ht="13.5" thickBot="1">
      <c r="A2" s="793" t="s">
        <v>1022</v>
      </c>
      <c r="B2" s="155" t="s">
        <v>1192</v>
      </c>
      <c r="C2" s="155" t="s">
        <v>1027</v>
      </c>
      <c r="D2" s="319" t="s">
        <v>708</v>
      </c>
      <c r="E2" s="319" t="s">
        <v>1119</v>
      </c>
      <c r="F2" s="156" t="s">
        <v>908</v>
      </c>
      <c r="G2" s="157"/>
      <c r="H2" s="158"/>
      <c r="I2" s="239" t="s">
        <v>1193</v>
      </c>
      <c r="J2" s="239" t="s">
        <v>1194</v>
      </c>
      <c r="K2" s="389" t="s">
        <v>1194</v>
      </c>
      <c r="L2" s="677">
        <v>2012</v>
      </c>
      <c r="M2" s="390" t="s">
        <v>1193</v>
      </c>
      <c r="N2" s="389" t="s">
        <v>1194</v>
      </c>
      <c r="O2" s="677">
        <v>2012</v>
      </c>
    </row>
    <row r="3" spans="1:13" ht="3" customHeight="1" thickBot="1">
      <c r="A3" s="145"/>
      <c r="B3" s="47"/>
      <c r="C3" s="47"/>
      <c r="D3" s="320"/>
      <c r="E3" s="320"/>
      <c r="F3" s="47"/>
      <c r="H3" s="41"/>
      <c r="I3" s="6"/>
      <c r="J3" s="4"/>
      <c r="M3" s="36"/>
    </row>
    <row r="4" spans="1:15" ht="13.5" thickBot="1">
      <c r="A4" s="7">
        <v>1</v>
      </c>
      <c r="B4" s="7"/>
      <c r="C4" s="7"/>
      <c r="D4" s="321"/>
      <c r="E4" s="321"/>
      <c r="F4" s="16" t="s">
        <v>909</v>
      </c>
      <c r="I4" s="81"/>
      <c r="J4" s="81"/>
      <c r="K4" s="163"/>
      <c r="L4" s="293"/>
      <c r="M4" s="81"/>
      <c r="N4" s="163"/>
      <c r="O4" s="180"/>
    </row>
    <row r="5" spans="1:15" ht="12.75">
      <c r="A5" s="232">
        <v>99</v>
      </c>
      <c r="B5" s="236">
        <v>6111</v>
      </c>
      <c r="C5" s="236">
        <v>6171</v>
      </c>
      <c r="D5" s="435"/>
      <c r="E5" s="323"/>
      <c r="F5" s="88" t="s">
        <v>454</v>
      </c>
      <c r="G5" s="521"/>
      <c r="H5" s="522"/>
      <c r="I5" s="83"/>
      <c r="J5" s="189"/>
      <c r="K5" s="190"/>
      <c r="L5" s="306"/>
      <c r="M5" s="296">
        <v>0</v>
      </c>
      <c r="N5" s="193">
        <v>0</v>
      </c>
      <c r="O5" s="296">
        <v>60</v>
      </c>
    </row>
    <row r="6" spans="1:15" ht="12.75">
      <c r="A6" s="232">
        <v>99</v>
      </c>
      <c r="B6" s="236">
        <v>6122</v>
      </c>
      <c r="C6" s="236">
        <v>6171</v>
      </c>
      <c r="D6" s="435"/>
      <c r="E6" s="323"/>
      <c r="F6" s="88" t="s">
        <v>314</v>
      </c>
      <c r="G6" s="521"/>
      <c r="H6" s="522"/>
      <c r="I6" s="83"/>
      <c r="J6" s="189"/>
      <c r="K6" s="411"/>
      <c r="L6" s="306"/>
      <c r="M6" s="295">
        <v>2207</v>
      </c>
      <c r="N6" s="173">
        <v>2206.875</v>
      </c>
      <c r="O6" s="296">
        <v>0</v>
      </c>
    </row>
    <row r="7" spans="1:15" ht="1.5" customHeight="1">
      <c r="A7" s="232"/>
      <c r="B7" s="236"/>
      <c r="C7" s="236"/>
      <c r="D7" s="435"/>
      <c r="E7" s="323"/>
      <c r="F7" s="88"/>
      <c r="G7" s="521"/>
      <c r="H7" s="522"/>
      <c r="I7" s="83"/>
      <c r="J7" s="189"/>
      <c r="K7" s="411"/>
      <c r="L7" s="306"/>
      <c r="M7" s="295"/>
      <c r="N7" s="173"/>
      <c r="O7" s="296"/>
    </row>
    <row r="8" spans="1:15" ht="13.5" customHeight="1">
      <c r="A8" s="124">
        <v>950</v>
      </c>
      <c r="B8" s="100">
        <v>6111</v>
      </c>
      <c r="C8" s="100">
        <v>6171</v>
      </c>
      <c r="D8" s="167"/>
      <c r="E8" s="324"/>
      <c r="F8" s="65" t="s">
        <v>780</v>
      </c>
      <c r="G8" s="521"/>
      <c r="H8" s="522"/>
      <c r="I8" s="83"/>
      <c r="J8" s="189"/>
      <c r="K8" s="190"/>
      <c r="L8" s="306"/>
      <c r="M8" s="295">
        <v>0</v>
      </c>
      <c r="N8" s="173">
        <v>29.048</v>
      </c>
      <c r="O8" s="296">
        <v>0</v>
      </c>
    </row>
    <row r="9" spans="1:15" ht="12.75">
      <c r="A9" s="124">
        <v>950</v>
      </c>
      <c r="B9" s="100">
        <v>6122</v>
      </c>
      <c r="C9" s="100">
        <v>6171</v>
      </c>
      <c r="D9" s="167"/>
      <c r="E9" s="324"/>
      <c r="F9" s="65" t="s">
        <v>315</v>
      </c>
      <c r="G9" s="521"/>
      <c r="H9" s="522"/>
      <c r="I9" s="83"/>
      <c r="J9" s="189"/>
      <c r="K9" s="190"/>
      <c r="L9" s="82" t="s">
        <v>475</v>
      </c>
      <c r="M9" s="296">
        <v>542</v>
      </c>
      <c r="N9" s="173">
        <v>143.97</v>
      </c>
      <c r="O9" s="296">
        <v>393</v>
      </c>
    </row>
    <row r="10" spans="1:15" ht="1.5" customHeight="1">
      <c r="A10" s="124"/>
      <c r="B10" s="100"/>
      <c r="C10" s="100"/>
      <c r="D10" s="167"/>
      <c r="E10" s="324"/>
      <c r="F10" s="65"/>
      <c r="G10" s="521"/>
      <c r="H10" s="522"/>
      <c r="I10" s="83"/>
      <c r="J10" s="189"/>
      <c r="K10" s="190"/>
      <c r="L10" s="584"/>
      <c r="M10" s="296"/>
      <c r="N10" s="193"/>
      <c r="O10" s="296"/>
    </row>
    <row r="11" spans="1:15" ht="12.75">
      <c r="A11" s="124">
        <v>99</v>
      </c>
      <c r="B11" s="100">
        <v>6122</v>
      </c>
      <c r="C11" s="100">
        <v>6171</v>
      </c>
      <c r="D11" s="167"/>
      <c r="E11" s="324"/>
      <c r="F11" s="65" t="s">
        <v>476</v>
      </c>
      <c r="G11" s="521"/>
      <c r="H11" s="522"/>
      <c r="I11" s="83"/>
      <c r="J11" s="189"/>
      <c r="K11" s="190"/>
      <c r="L11" s="584"/>
      <c r="M11" s="295">
        <v>0</v>
      </c>
      <c r="N11" s="173">
        <v>0</v>
      </c>
      <c r="O11" s="295">
        <v>80</v>
      </c>
    </row>
    <row r="12" spans="1:15" ht="2.25" customHeight="1">
      <c r="A12" s="124"/>
      <c r="B12" s="100"/>
      <c r="C12" s="100"/>
      <c r="D12" s="167"/>
      <c r="E12" s="324"/>
      <c r="F12" s="65"/>
      <c r="G12" s="521"/>
      <c r="H12" s="522"/>
      <c r="I12" s="101"/>
      <c r="J12" s="147"/>
      <c r="K12" s="173"/>
      <c r="L12" s="627"/>
      <c r="M12" s="295"/>
      <c r="N12" s="173"/>
      <c r="O12" s="295"/>
    </row>
    <row r="13" spans="1:15" ht="12.75">
      <c r="A13" s="124">
        <v>17</v>
      </c>
      <c r="B13" s="100">
        <v>3113</v>
      </c>
      <c r="C13" s="100">
        <v>6171</v>
      </c>
      <c r="D13" s="167"/>
      <c r="E13" s="324"/>
      <c r="F13" s="65" t="s">
        <v>458</v>
      </c>
      <c r="G13" s="521"/>
      <c r="H13" s="522"/>
      <c r="I13" s="211">
        <v>0</v>
      </c>
      <c r="J13" s="242"/>
      <c r="K13" s="194">
        <v>0</v>
      </c>
      <c r="L13" s="315">
        <v>150</v>
      </c>
      <c r="M13" s="686"/>
      <c r="N13" s="190"/>
      <c r="O13" s="306"/>
    </row>
    <row r="14" spans="1:15" ht="13.5" thickBot="1">
      <c r="A14" s="124">
        <v>17</v>
      </c>
      <c r="B14" s="100">
        <v>6123</v>
      </c>
      <c r="C14" s="100">
        <v>6171</v>
      </c>
      <c r="D14" s="167"/>
      <c r="E14" s="324"/>
      <c r="F14" s="88" t="s">
        <v>459</v>
      </c>
      <c r="G14" s="521"/>
      <c r="H14" s="522"/>
      <c r="I14" s="83"/>
      <c r="J14" s="189"/>
      <c r="K14" s="190"/>
      <c r="L14" s="584"/>
      <c r="M14" s="296">
        <v>0</v>
      </c>
      <c r="N14" s="193">
        <v>0</v>
      </c>
      <c r="O14" s="296">
        <v>690</v>
      </c>
    </row>
    <row r="15" spans="1:15" ht="13.5" thickBot="1">
      <c r="A15" s="139"/>
      <c r="B15" s="139"/>
      <c r="C15" s="139"/>
      <c r="D15" s="325"/>
      <c r="E15" s="325"/>
      <c r="F15" s="24" t="s">
        <v>51</v>
      </c>
      <c r="G15" s="331"/>
      <c r="H15" s="332"/>
      <c r="I15" s="274">
        <v>0</v>
      </c>
      <c r="J15" s="516"/>
      <c r="K15" s="184">
        <v>0</v>
      </c>
      <c r="L15" s="496">
        <f>SUM(L13)</f>
        <v>150</v>
      </c>
      <c r="M15" s="183">
        <f>SUM(M5:M11)</f>
        <v>2749</v>
      </c>
      <c r="N15" s="508">
        <f>SUM(N5:N11)</f>
        <v>2379.8929999999996</v>
      </c>
      <c r="O15" s="499">
        <f>SUM(O14+O11+O9+O6+O5)</f>
        <v>1223</v>
      </c>
    </row>
    <row r="16" spans="1:30" ht="3.75" customHeight="1" thickBot="1">
      <c r="A16" s="4"/>
      <c r="B16" s="139"/>
      <c r="C16" s="4"/>
      <c r="D16" s="327"/>
      <c r="E16" s="328"/>
      <c r="F16" s="17"/>
      <c r="G16" s="1"/>
      <c r="H16" s="17"/>
      <c r="I16" s="83"/>
      <c r="J16" s="83"/>
      <c r="K16" s="246"/>
      <c r="L16" s="200"/>
      <c r="M16" s="200"/>
      <c r="N16" s="192"/>
      <c r="O16" s="560"/>
      <c r="V16" s="17"/>
      <c r="W16" s="17"/>
      <c r="X16" s="83"/>
      <c r="Y16" s="83"/>
      <c r="Z16" s="246"/>
      <c r="AA16" s="200"/>
      <c r="AB16" s="200"/>
      <c r="AC16" s="192"/>
      <c r="AD16" s="307"/>
    </row>
    <row r="17" spans="1:15" ht="13.5" thickBot="1">
      <c r="A17" s="7">
        <v>2</v>
      </c>
      <c r="B17" s="7"/>
      <c r="C17" s="7"/>
      <c r="D17" s="321"/>
      <c r="E17" s="321"/>
      <c r="F17" s="16" t="s">
        <v>52</v>
      </c>
      <c r="G17" s="728"/>
      <c r="H17" s="728"/>
      <c r="I17" s="83"/>
      <c r="J17" s="83"/>
      <c r="K17" s="192"/>
      <c r="L17" s="307"/>
      <c r="M17" s="200"/>
      <c r="N17" s="192"/>
      <c r="O17" s="729"/>
    </row>
    <row r="18" spans="1:15" ht="12.75">
      <c r="A18" s="127">
        <v>951</v>
      </c>
      <c r="B18" s="32">
        <v>4213</v>
      </c>
      <c r="C18" s="32"/>
      <c r="D18" s="277"/>
      <c r="E18" s="277">
        <v>93566</v>
      </c>
      <c r="F18" s="214" t="s">
        <v>857</v>
      </c>
      <c r="G18" s="4"/>
      <c r="H18" s="4"/>
      <c r="I18" s="170">
        <v>800</v>
      </c>
      <c r="J18" s="349"/>
      <c r="K18" s="171">
        <v>0</v>
      </c>
      <c r="L18" s="294">
        <v>0</v>
      </c>
      <c r="M18" s="302"/>
      <c r="N18" s="165"/>
      <c r="O18" s="730"/>
    </row>
    <row r="19" spans="1:15" ht="12.75">
      <c r="A19" s="127">
        <v>951</v>
      </c>
      <c r="B19" s="32">
        <v>6122</v>
      </c>
      <c r="C19" s="32">
        <v>3313</v>
      </c>
      <c r="D19" s="277"/>
      <c r="E19" s="277">
        <v>93566</v>
      </c>
      <c r="F19" s="214" t="s">
        <v>858</v>
      </c>
      <c r="G19" s="4"/>
      <c r="H19" s="4"/>
      <c r="I19" s="272"/>
      <c r="J19" s="109"/>
      <c r="K19" s="165"/>
      <c r="L19" s="584"/>
      <c r="M19" s="294">
        <v>800</v>
      </c>
      <c r="N19" s="171">
        <v>0</v>
      </c>
      <c r="O19" s="294">
        <v>0</v>
      </c>
    </row>
    <row r="20" spans="1:15" ht="12.75">
      <c r="A20" s="127">
        <v>951</v>
      </c>
      <c r="B20" s="32">
        <v>6122</v>
      </c>
      <c r="C20" s="32">
        <v>3313</v>
      </c>
      <c r="D20" s="277"/>
      <c r="E20" s="277"/>
      <c r="F20" s="214" t="s">
        <v>859</v>
      </c>
      <c r="G20" s="4"/>
      <c r="H20" s="4"/>
      <c r="I20" s="272"/>
      <c r="J20" s="109"/>
      <c r="K20" s="165"/>
      <c r="L20" s="584"/>
      <c r="M20" s="305">
        <v>1560</v>
      </c>
      <c r="N20" s="199">
        <v>29.04</v>
      </c>
      <c r="O20" s="305">
        <v>1726</v>
      </c>
    </row>
    <row r="21" spans="1:15" ht="13.5" thickBot="1">
      <c r="A21" s="87">
        <v>951</v>
      </c>
      <c r="B21" s="30"/>
      <c r="C21" s="30"/>
      <c r="D21" s="166"/>
      <c r="E21" s="166"/>
      <c r="F21" s="80" t="s">
        <v>1147</v>
      </c>
      <c r="G21" s="18"/>
      <c r="H21" s="18"/>
      <c r="I21" s="346">
        <f>SUM(I18:I20)</f>
        <v>800</v>
      </c>
      <c r="J21" s="652"/>
      <c r="K21" s="193">
        <f>SUM(K18:K20)</f>
        <v>0</v>
      </c>
      <c r="L21" s="296">
        <f>SUM(L18:L20)</f>
        <v>0</v>
      </c>
      <c r="M21" s="296">
        <f>SUM(M19:M20)</f>
        <v>2360</v>
      </c>
      <c r="N21" s="193">
        <f>SUM(N19:N20)</f>
        <v>29.04</v>
      </c>
      <c r="O21" s="296">
        <f>SUM(O19:O20)</f>
        <v>1726</v>
      </c>
    </row>
    <row r="22" spans="1:15" ht="13.5" thickBot="1">
      <c r="A22" s="6"/>
      <c r="B22" s="5"/>
      <c r="C22" s="5"/>
      <c r="D22" s="326"/>
      <c r="E22" s="326"/>
      <c r="F22" s="24" t="s">
        <v>1148</v>
      </c>
      <c r="G22" s="731"/>
      <c r="H22" s="142"/>
      <c r="I22" s="187">
        <f>SUM(I21)</f>
        <v>800</v>
      </c>
      <c r="J22" s="542"/>
      <c r="K22" s="204">
        <f>SUM(K21)</f>
        <v>0</v>
      </c>
      <c r="L22" s="576">
        <f>SUM(L21)</f>
        <v>0</v>
      </c>
      <c r="M22" s="576">
        <f>SUM(M21)</f>
        <v>2360</v>
      </c>
      <c r="N22" s="204">
        <f>SUM(N21)</f>
        <v>29.04</v>
      </c>
      <c r="O22" s="301">
        <f>SUM(O21)</f>
        <v>1726</v>
      </c>
    </row>
    <row r="23" spans="1:15" ht="2.25" customHeight="1" thickBot="1">
      <c r="A23" s="6"/>
      <c r="B23" s="5"/>
      <c r="C23" s="5"/>
      <c r="D23" s="326"/>
      <c r="E23" s="326"/>
      <c r="F23" s="17"/>
      <c r="G23" s="2"/>
      <c r="H23" s="2"/>
      <c r="I23" s="200"/>
      <c r="J23" s="200"/>
      <c r="K23" s="192"/>
      <c r="L23" s="307"/>
      <c r="M23" s="307"/>
      <c r="N23" s="192"/>
      <c r="O23" s="307"/>
    </row>
    <row r="24" spans="1:6" ht="13.5" thickBot="1">
      <c r="A24" s="7">
        <v>3</v>
      </c>
      <c r="B24" s="7"/>
      <c r="C24" s="7"/>
      <c r="D24" s="321"/>
      <c r="E24" s="321"/>
      <c r="F24" s="16" t="s">
        <v>1026</v>
      </c>
    </row>
    <row r="25" spans="1:15" ht="12.75">
      <c r="A25" s="280">
        <v>99</v>
      </c>
      <c r="B25" s="286">
        <v>6122</v>
      </c>
      <c r="C25" s="286">
        <v>6171</v>
      </c>
      <c r="D25" s="347"/>
      <c r="E25" s="347"/>
      <c r="F25" s="211" t="s">
        <v>70</v>
      </c>
      <c r="M25" s="11">
        <v>0</v>
      </c>
      <c r="N25" s="11">
        <v>0</v>
      </c>
      <c r="O25" s="294">
        <v>800</v>
      </c>
    </row>
    <row r="26" spans="1:15" ht="12.75">
      <c r="A26" s="280">
        <v>99</v>
      </c>
      <c r="B26" s="286">
        <v>6122</v>
      </c>
      <c r="C26" s="286">
        <v>6171</v>
      </c>
      <c r="D26" s="347"/>
      <c r="E26" s="347"/>
      <c r="F26" s="211" t="s">
        <v>493</v>
      </c>
      <c r="M26" s="11">
        <v>0</v>
      </c>
      <c r="N26" s="11">
        <v>0</v>
      </c>
      <c r="O26" s="294">
        <v>52</v>
      </c>
    </row>
    <row r="27" spans="1:15" ht="12.75">
      <c r="A27" s="87">
        <v>99</v>
      </c>
      <c r="B27" s="30">
        <v>6122</v>
      </c>
      <c r="C27" s="30">
        <v>6171</v>
      </c>
      <c r="D27" s="166"/>
      <c r="E27" s="166"/>
      <c r="F27" s="65" t="s">
        <v>308</v>
      </c>
      <c r="I27" s="81"/>
      <c r="J27" s="81"/>
      <c r="K27" s="163"/>
      <c r="L27" s="180"/>
      <c r="M27" s="294">
        <v>71</v>
      </c>
      <c r="N27" s="171">
        <v>71.166</v>
      </c>
      <c r="O27" s="294">
        <v>0</v>
      </c>
    </row>
    <row r="28" spans="1:15" ht="12.75">
      <c r="A28" s="133">
        <v>99</v>
      </c>
      <c r="B28" s="32">
        <v>6121</v>
      </c>
      <c r="C28" s="32">
        <v>6171</v>
      </c>
      <c r="D28" s="277"/>
      <c r="E28" s="277"/>
      <c r="F28" s="88" t="s">
        <v>32</v>
      </c>
      <c r="I28" s="81"/>
      <c r="J28" s="81"/>
      <c r="K28" s="163"/>
      <c r="L28" s="180"/>
      <c r="M28" s="305">
        <v>254</v>
      </c>
      <c r="N28" s="199">
        <v>253.55</v>
      </c>
      <c r="O28" s="305">
        <v>0</v>
      </c>
    </row>
    <row r="29" spans="1:15" ht="13.5" thickBot="1">
      <c r="A29" s="87">
        <v>99</v>
      </c>
      <c r="B29" s="30">
        <v>6122</v>
      </c>
      <c r="C29" s="30">
        <v>6171</v>
      </c>
      <c r="D29" s="166"/>
      <c r="E29" s="166"/>
      <c r="F29" s="88" t="s">
        <v>743</v>
      </c>
      <c r="I29" s="81"/>
      <c r="J29" s="81"/>
      <c r="K29" s="163"/>
      <c r="L29" s="180"/>
      <c r="M29" s="305">
        <v>80</v>
      </c>
      <c r="N29" s="199">
        <v>79.6</v>
      </c>
      <c r="O29" s="305">
        <v>0</v>
      </c>
    </row>
    <row r="30" spans="1:15" ht="13.5" thickBot="1">
      <c r="A30" s="17"/>
      <c r="B30" s="36"/>
      <c r="C30" s="17"/>
      <c r="D30" s="343"/>
      <c r="E30" s="343"/>
      <c r="F30" s="24" t="s">
        <v>965</v>
      </c>
      <c r="G30" s="360"/>
      <c r="H30" s="422"/>
      <c r="I30" s="274"/>
      <c r="J30" s="208"/>
      <c r="K30" s="361"/>
      <c r="L30" s="578"/>
      <c r="M30" s="183">
        <f>SUM(M25:M29)</f>
        <v>405</v>
      </c>
      <c r="N30" s="184">
        <f>SUM(N25:N29)</f>
        <v>404.31600000000003</v>
      </c>
      <c r="O30" s="499">
        <f>SUM(O25:O29)</f>
        <v>852</v>
      </c>
    </row>
    <row r="31" spans="1:15" ht="3.75" customHeight="1" thickBot="1">
      <c r="A31" s="17"/>
      <c r="B31" s="36"/>
      <c r="C31" s="17"/>
      <c r="D31" s="343"/>
      <c r="E31" s="343"/>
      <c r="F31" s="17"/>
      <c r="G31" s="17"/>
      <c r="H31" s="17"/>
      <c r="I31" s="83"/>
      <c r="J31" s="83"/>
      <c r="K31" s="246"/>
      <c r="L31" s="200"/>
      <c r="M31" s="200"/>
      <c r="N31" s="192"/>
      <c r="O31" s="307"/>
    </row>
    <row r="32" spans="1:15" ht="13.5" thickBot="1">
      <c r="A32" s="777">
        <v>4</v>
      </c>
      <c r="B32" s="777"/>
      <c r="C32" s="777"/>
      <c r="D32" s="778"/>
      <c r="E32" s="778"/>
      <c r="F32" s="16" t="s">
        <v>966</v>
      </c>
      <c r="G32" s="17"/>
      <c r="H32" s="17"/>
      <c r="I32" s="83"/>
      <c r="J32" s="83"/>
      <c r="K32" s="246"/>
      <c r="L32" s="200"/>
      <c r="M32" s="200"/>
      <c r="N32" s="192"/>
      <c r="O32" s="307"/>
    </row>
    <row r="33" spans="1:15" ht="13.5" thickBot="1">
      <c r="A33" s="65">
        <v>235</v>
      </c>
      <c r="B33" s="100">
        <v>6312</v>
      </c>
      <c r="C33" s="67">
        <v>2321</v>
      </c>
      <c r="D33" s="151"/>
      <c r="E33" s="151"/>
      <c r="F33" s="80" t="s">
        <v>464</v>
      </c>
      <c r="G33" s="4"/>
      <c r="H33" s="4"/>
      <c r="I33" s="272"/>
      <c r="J33" s="200"/>
      <c r="K33" s="165"/>
      <c r="L33" s="584"/>
      <c r="M33" s="296">
        <v>0</v>
      </c>
      <c r="N33" s="193">
        <v>0</v>
      </c>
      <c r="O33" s="296">
        <v>1500</v>
      </c>
    </row>
    <row r="34" spans="1:15" ht="13.5" thickBot="1">
      <c r="A34" s="17"/>
      <c r="B34" s="36"/>
      <c r="C34" s="17"/>
      <c r="D34" s="343"/>
      <c r="E34" s="343"/>
      <c r="F34" s="348" t="s">
        <v>375</v>
      </c>
      <c r="G34" s="779"/>
      <c r="H34" s="779"/>
      <c r="I34" s="208"/>
      <c r="J34" s="208"/>
      <c r="K34" s="361"/>
      <c r="L34" s="542"/>
      <c r="M34" s="542">
        <f>SUM(M33)</f>
        <v>0</v>
      </c>
      <c r="N34" s="204">
        <f>SUM(N33)</f>
        <v>0</v>
      </c>
      <c r="O34" s="301">
        <f>SUM(O33)</f>
        <v>1500</v>
      </c>
    </row>
    <row r="35" spans="1:15" ht="3.75" customHeight="1" thickBot="1">
      <c r="A35" s="17"/>
      <c r="B35" s="36"/>
      <c r="C35" s="17"/>
      <c r="D35" s="343"/>
      <c r="E35" s="343"/>
      <c r="F35" s="17"/>
      <c r="G35" s="17"/>
      <c r="H35" s="17"/>
      <c r="I35" s="83"/>
      <c r="J35" s="83"/>
      <c r="K35" s="246"/>
      <c r="L35" s="200"/>
      <c r="M35" s="200"/>
      <c r="N35" s="192"/>
      <c r="O35" s="307"/>
    </row>
    <row r="36" spans="1:15" ht="13.5" customHeight="1" thickBot="1">
      <c r="A36" s="727">
        <v>5</v>
      </c>
      <c r="B36" s="638"/>
      <c r="C36" s="638"/>
      <c r="D36" s="639"/>
      <c r="E36" s="639"/>
      <c r="F36" s="640" t="s">
        <v>130</v>
      </c>
      <c r="I36" s="81"/>
      <c r="J36" s="81"/>
      <c r="K36" s="163"/>
      <c r="L36" s="180"/>
      <c r="M36" s="81"/>
      <c r="N36" s="163"/>
      <c r="O36" s="180"/>
    </row>
    <row r="37" spans="1:15" ht="13.5" customHeight="1">
      <c r="A37" s="280">
        <v>284</v>
      </c>
      <c r="B37" s="286">
        <v>3113</v>
      </c>
      <c r="C37" s="286">
        <v>3639</v>
      </c>
      <c r="D37" s="453"/>
      <c r="E37" s="347"/>
      <c r="F37" s="211" t="s">
        <v>417</v>
      </c>
      <c r="I37" s="295">
        <v>250</v>
      </c>
      <c r="J37" s="172"/>
      <c r="K37" s="173">
        <v>0</v>
      </c>
      <c r="L37" s="295">
        <v>0</v>
      </c>
      <c r="M37" s="306"/>
      <c r="N37" s="209"/>
      <c r="O37" s="306"/>
    </row>
    <row r="38" spans="1:15" ht="13.5" customHeight="1">
      <c r="A38" s="84">
        <v>287</v>
      </c>
      <c r="B38" s="63">
        <v>3112</v>
      </c>
      <c r="C38" s="63">
        <v>3612</v>
      </c>
      <c r="D38" s="330"/>
      <c r="E38" s="330"/>
      <c r="F38" s="70" t="s">
        <v>409</v>
      </c>
      <c r="G38" s="11"/>
      <c r="H38" s="11"/>
      <c r="I38" s="304">
        <v>5300</v>
      </c>
      <c r="J38" s="172"/>
      <c r="K38" s="173">
        <v>1030.79</v>
      </c>
      <c r="L38" s="295">
        <v>0</v>
      </c>
      <c r="M38" s="306"/>
      <c r="N38" s="190"/>
      <c r="O38" s="306"/>
    </row>
    <row r="39" spans="1:15" ht="13.5" customHeight="1">
      <c r="A39" s="84">
        <v>287</v>
      </c>
      <c r="B39" s="63">
        <v>3112</v>
      </c>
      <c r="C39" s="63">
        <v>3634</v>
      </c>
      <c r="D39" s="330"/>
      <c r="E39" s="330"/>
      <c r="F39" s="148" t="s">
        <v>72</v>
      </c>
      <c r="G39" s="4"/>
      <c r="H39" s="4"/>
      <c r="I39" s="304">
        <v>1100</v>
      </c>
      <c r="J39" s="172"/>
      <c r="K39" s="173">
        <v>1100</v>
      </c>
      <c r="L39" s="295">
        <v>0</v>
      </c>
      <c r="M39" s="306"/>
      <c r="N39" s="190"/>
      <c r="O39" s="306"/>
    </row>
    <row r="40" spans="1:15" ht="13.5" customHeight="1">
      <c r="A40" s="87">
        <v>289</v>
      </c>
      <c r="B40" s="11">
        <v>3111</v>
      </c>
      <c r="C40" s="11">
        <v>3639</v>
      </c>
      <c r="D40" s="168"/>
      <c r="E40" s="168"/>
      <c r="F40" s="70" t="s">
        <v>1199</v>
      </c>
      <c r="I40" s="295">
        <v>1500</v>
      </c>
      <c r="J40" s="172"/>
      <c r="K40" s="173">
        <v>469.67</v>
      </c>
      <c r="L40" s="295">
        <v>0</v>
      </c>
      <c r="M40" s="776"/>
      <c r="N40" s="190"/>
      <c r="O40" s="306"/>
    </row>
    <row r="41" spans="1:15" ht="13.5" customHeight="1">
      <c r="A41" s="87">
        <v>290</v>
      </c>
      <c r="B41" s="11">
        <v>6121</v>
      </c>
      <c r="C41" s="11">
        <v>3639</v>
      </c>
      <c r="D41" s="168"/>
      <c r="E41" s="168"/>
      <c r="F41" s="70" t="s">
        <v>299</v>
      </c>
      <c r="I41" s="306"/>
      <c r="J41" s="209"/>
      <c r="K41" s="190"/>
      <c r="L41" s="306"/>
      <c r="M41" s="295">
        <v>0</v>
      </c>
      <c r="N41" s="173">
        <v>1</v>
      </c>
      <c r="O41" s="295">
        <v>0</v>
      </c>
    </row>
    <row r="42" spans="1:15" ht="13.5" customHeight="1">
      <c r="A42" s="87">
        <v>290</v>
      </c>
      <c r="B42" s="11">
        <v>6130</v>
      </c>
      <c r="C42" s="11">
        <v>3639</v>
      </c>
      <c r="D42" s="168"/>
      <c r="E42" s="168"/>
      <c r="F42" s="70" t="s">
        <v>1210</v>
      </c>
      <c r="I42" s="275"/>
      <c r="J42" s="275"/>
      <c r="K42" s="520"/>
      <c r="L42" s="275"/>
      <c r="M42" s="295">
        <v>198</v>
      </c>
      <c r="N42" s="173">
        <v>0.2</v>
      </c>
      <c r="O42" s="295">
        <v>100</v>
      </c>
    </row>
    <row r="43" spans="1:15" ht="13.5" customHeight="1" thickBot="1">
      <c r="A43" s="87">
        <v>296</v>
      </c>
      <c r="B43" s="11">
        <v>3111</v>
      </c>
      <c r="C43" s="11">
        <v>3639</v>
      </c>
      <c r="D43" s="168"/>
      <c r="E43" s="168"/>
      <c r="F43" s="80" t="s">
        <v>787</v>
      </c>
      <c r="I43" s="308">
        <v>1638</v>
      </c>
      <c r="J43" s="346"/>
      <c r="K43" s="193">
        <v>548</v>
      </c>
      <c r="L43" s="308">
        <f>9010+O20+běžný!O249+běžný!O253+běžný!O256</f>
        <v>11120</v>
      </c>
      <c r="M43" s="776"/>
      <c r="N43" s="209"/>
      <c r="O43" s="306"/>
    </row>
    <row r="44" spans="1:15" ht="13.5" customHeight="1" thickBot="1">
      <c r="A44" s="5"/>
      <c r="B44" s="4"/>
      <c r="C44" s="4"/>
      <c r="D44" s="327"/>
      <c r="E44" s="327"/>
      <c r="F44" s="348" t="s">
        <v>131</v>
      </c>
      <c r="G44" s="358"/>
      <c r="H44" s="358"/>
      <c r="I44" s="542">
        <f>SUM(I37:I43)</f>
        <v>9788</v>
      </c>
      <c r="J44" s="208"/>
      <c r="K44" s="204">
        <f>SUM(K37:K43)</f>
        <v>3148.46</v>
      </c>
      <c r="L44" s="542">
        <f>SUM(L37:L43)</f>
        <v>11120</v>
      </c>
      <c r="M44" s="542">
        <f>SUM(M41:M43)</f>
        <v>198</v>
      </c>
      <c r="N44" s="204">
        <f>SUM(N41:N43)</f>
        <v>1.2</v>
      </c>
      <c r="O44" s="542">
        <f>SUM(O41:O43)</f>
        <v>100</v>
      </c>
    </row>
    <row r="45" spans="1:15" ht="3" customHeight="1" thickBot="1">
      <c r="A45" s="5"/>
      <c r="B45" s="4"/>
      <c r="C45" s="4"/>
      <c r="D45" s="327"/>
      <c r="E45" s="327"/>
      <c r="I45" s="81"/>
      <c r="J45" s="81"/>
      <c r="K45" s="163"/>
      <c r="L45" s="180"/>
      <c r="M45" s="81"/>
      <c r="N45" s="163"/>
      <c r="O45" s="180"/>
    </row>
    <row r="46" spans="1:15" ht="13.5" thickBot="1">
      <c r="A46" s="7">
        <v>6</v>
      </c>
      <c r="B46" s="7"/>
      <c r="C46" s="7"/>
      <c r="D46" s="321"/>
      <c r="E46" s="321"/>
      <c r="F46" s="16" t="s">
        <v>134</v>
      </c>
      <c r="G46" s="37"/>
      <c r="H46" s="37"/>
      <c r="I46" s="196"/>
      <c r="J46" s="81"/>
      <c r="K46" s="163"/>
      <c r="L46" s="180"/>
      <c r="M46" s="81"/>
      <c r="N46" s="163"/>
      <c r="O46" s="180"/>
    </row>
    <row r="47" spans="1:15" ht="12.75">
      <c r="A47" s="280">
        <v>262</v>
      </c>
      <c r="B47" s="286">
        <v>6121</v>
      </c>
      <c r="C47" s="286">
        <v>3639</v>
      </c>
      <c r="D47" s="347"/>
      <c r="E47" s="347"/>
      <c r="F47" s="247" t="s">
        <v>1150</v>
      </c>
      <c r="G47" s="2"/>
      <c r="H47" s="2"/>
      <c r="I47" s="178"/>
      <c r="J47" s="81"/>
      <c r="K47" s="163"/>
      <c r="L47" s="180"/>
      <c r="M47" s="147">
        <v>20</v>
      </c>
      <c r="N47" s="173">
        <v>31.562</v>
      </c>
      <c r="O47" s="295">
        <v>0</v>
      </c>
    </row>
    <row r="48" spans="1:15" ht="12.75">
      <c r="A48" s="280">
        <v>262</v>
      </c>
      <c r="B48" s="286">
        <v>6121</v>
      </c>
      <c r="C48" s="286">
        <v>3113</v>
      </c>
      <c r="D48" s="347"/>
      <c r="E48" s="347"/>
      <c r="F48" s="211" t="s">
        <v>189</v>
      </c>
      <c r="G48" s="2"/>
      <c r="H48" s="2"/>
      <c r="I48" s="178" t="s">
        <v>188</v>
      </c>
      <c r="J48" s="81"/>
      <c r="K48" s="163"/>
      <c r="L48" s="180"/>
      <c r="M48" s="147">
        <v>60</v>
      </c>
      <c r="N48" s="173">
        <v>60</v>
      </c>
      <c r="O48" s="295">
        <v>321</v>
      </c>
    </row>
    <row r="49" spans="1:15" ht="12.75">
      <c r="A49" s="280">
        <v>262</v>
      </c>
      <c r="B49" s="286">
        <v>6121</v>
      </c>
      <c r="C49" s="286">
        <v>3412</v>
      </c>
      <c r="D49" s="347"/>
      <c r="E49" s="347"/>
      <c r="F49" s="101" t="s">
        <v>425</v>
      </c>
      <c r="G49" s="2"/>
      <c r="H49" s="2"/>
      <c r="I49" s="178"/>
      <c r="J49" s="81"/>
      <c r="K49" s="163"/>
      <c r="L49" s="180"/>
      <c r="M49" s="147">
        <v>0</v>
      </c>
      <c r="N49" s="173">
        <v>0</v>
      </c>
      <c r="O49" s="295">
        <v>300</v>
      </c>
    </row>
    <row r="50" spans="1:15" ht="12.75">
      <c r="A50" s="280">
        <v>264</v>
      </c>
      <c r="B50" s="286">
        <v>6121</v>
      </c>
      <c r="C50" s="286">
        <v>3639</v>
      </c>
      <c r="D50" s="453"/>
      <c r="E50" s="347"/>
      <c r="F50" s="281" t="s">
        <v>44</v>
      </c>
      <c r="I50" s="81"/>
      <c r="J50" s="81"/>
      <c r="K50" s="163"/>
      <c r="L50" s="446"/>
      <c r="M50" s="295">
        <v>973</v>
      </c>
      <c r="N50" s="173">
        <v>328.8</v>
      </c>
      <c r="O50" s="295">
        <v>0</v>
      </c>
    </row>
    <row r="51" spans="1:15" ht="12.75">
      <c r="A51" s="87">
        <v>321</v>
      </c>
      <c r="B51" s="11">
        <v>6121</v>
      </c>
      <c r="C51" s="11">
        <v>2212</v>
      </c>
      <c r="D51" s="168"/>
      <c r="E51" s="168"/>
      <c r="F51" s="80" t="s">
        <v>744</v>
      </c>
      <c r="I51" s="307"/>
      <c r="J51" s="209"/>
      <c r="K51" s="190"/>
      <c r="L51" s="307"/>
      <c r="M51" s="295">
        <v>149</v>
      </c>
      <c r="N51" s="173">
        <v>148.56</v>
      </c>
      <c r="O51" s="295">
        <v>0</v>
      </c>
    </row>
    <row r="52" spans="1:15" ht="12.75">
      <c r="A52" s="87">
        <v>325</v>
      </c>
      <c r="B52" s="11">
        <v>6121</v>
      </c>
      <c r="C52" s="11">
        <v>2221</v>
      </c>
      <c r="D52" s="168"/>
      <c r="E52" s="168"/>
      <c r="F52" s="80" t="s">
        <v>173</v>
      </c>
      <c r="I52" s="307"/>
      <c r="J52" s="209"/>
      <c r="K52" s="190"/>
      <c r="L52" s="307"/>
      <c r="M52" s="295">
        <v>24</v>
      </c>
      <c r="N52" s="173">
        <v>23.4</v>
      </c>
      <c r="O52" s="295">
        <v>0</v>
      </c>
    </row>
    <row r="53" spans="1:15" ht="12.75">
      <c r="A53" s="87">
        <v>357</v>
      </c>
      <c r="B53" s="11">
        <v>6122</v>
      </c>
      <c r="C53" s="11">
        <v>3322</v>
      </c>
      <c r="D53" s="168"/>
      <c r="E53" s="168"/>
      <c r="F53" s="80" t="s">
        <v>1019</v>
      </c>
      <c r="I53" s="307"/>
      <c r="J53" s="209"/>
      <c r="K53" s="190"/>
      <c r="L53" s="307"/>
      <c r="M53" s="296">
        <v>20</v>
      </c>
      <c r="N53" s="193">
        <v>19.2</v>
      </c>
      <c r="O53" s="295">
        <v>250</v>
      </c>
    </row>
    <row r="54" spans="1:15" ht="12.75">
      <c r="A54" s="87">
        <v>360</v>
      </c>
      <c r="B54" s="30">
        <v>6121</v>
      </c>
      <c r="C54" s="26">
        <v>2219</v>
      </c>
      <c r="D54" s="166"/>
      <c r="E54" s="166"/>
      <c r="F54" s="80" t="s">
        <v>1229</v>
      </c>
      <c r="G54" s="545"/>
      <c r="H54" s="545"/>
      <c r="I54" s="272"/>
      <c r="J54" s="200"/>
      <c r="K54" s="165"/>
      <c r="L54" s="306"/>
      <c r="M54" s="296">
        <v>4592</v>
      </c>
      <c r="N54" s="193">
        <v>4017.263</v>
      </c>
      <c r="O54" s="295">
        <v>0</v>
      </c>
    </row>
    <row r="55" spans="1:15" ht="12.75">
      <c r="A55" s="87">
        <v>362</v>
      </c>
      <c r="B55" s="30">
        <v>6901</v>
      </c>
      <c r="C55" s="30">
        <v>3639</v>
      </c>
      <c r="D55" s="166"/>
      <c r="E55" s="168"/>
      <c r="F55" s="65" t="s">
        <v>1143</v>
      </c>
      <c r="I55" s="81"/>
      <c r="J55" s="200"/>
      <c r="K55" s="163"/>
      <c r="L55" s="275"/>
      <c r="M55" s="295">
        <v>0</v>
      </c>
      <c r="N55" s="175">
        <v>0</v>
      </c>
      <c r="O55" s="295">
        <v>500</v>
      </c>
    </row>
    <row r="56" spans="1:15" ht="12.75">
      <c r="A56" s="133">
        <v>363</v>
      </c>
      <c r="B56" s="32">
        <v>6901</v>
      </c>
      <c r="C56" s="32">
        <v>3639</v>
      </c>
      <c r="D56" s="277"/>
      <c r="E56" s="168"/>
      <c r="F56" s="88" t="s">
        <v>18</v>
      </c>
      <c r="I56" s="81"/>
      <c r="J56" s="200"/>
      <c r="K56" s="163"/>
      <c r="L56" s="275"/>
      <c r="M56" s="304">
        <v>0</v>
      </c>
      <c r="N56" s="175">
        <v>0</v>
      </c>
      <c r="O56" s="295">
        <v>2000</v>
      </c>
    </row>
    <row r="57" spans="1:15" ht="12.75">
      <c r="A57" s="133">
        <v>382</v>
      </c>
      <c r="B57" s="32">
        <v>6121</v>
      </c>
      <c r="C57" s="32">
        <v>3729</v>
      </c>
      <c r="D57" s="277"/>
      <c r="E57" s="168"/>
      <c r="F57" s="88" t="s">
        <v>174</v>
      </c>
      <c r="I57" s="81"/>
      <c r="J57" s="200"/>
      <c r="K57" s="163"/>
      <c r="L57" s="82" t="s">
        <v>475</v>
      </c>
      <c r="M57" s="304">
        <v>180</v>
      </c>
      <c r="N57" s="175">
        <v>91.8</v>
      </c>
      <c r="O57" s="295">
        <v>1104</v>
      </c>
    </row>
    <row r="58" spans="1:15" ht="12.75">
      <c r="A58" s="133">
        <v>383</v>
      </c>
      <c r="B58" s="32">
        <v>6121</v>
      </c>
      <c r="C58" s="32">
        <v>3725</v>
      </c>
      <c r="D58" s="277"/>
      <c r="E58" s="168"/>
      <c r="F58" s="88" t="s">
        <v>193</v>
      </c>
      <c r="I58" s="81"/>
      <c r="J58" s="200"/>
      <c r="K58" s="163"/>
      <c r="L58" s="275"/>
      <c r="M58" s="304">
        <v>917</v>
      </c>
      <c r="N58" s="175">
        <v>0</v>
      </c>
      <c r="O58" s="295">
        <f>1690*1.2</f>
        <v>2028</v>
      </c>
    </row>
    <row r="59" spans="1:15" ht="12.75">
      <c r="A59" s="133">
        <v>386</v>
      </c>
      <c r="B59" s="32">
        <v>6121</v>
      </c>
      <c r="C59" s="32">
        <v>3639</v>
      </c>
      <c r="D59" s="277"/>
      <c r="E59" s="168"/>
      <c r="F59" s="88" t="s">
        <v>221</v>
      </c>
      <c r="I59" s="81"/>
      <c r="J59" s="200"/>
      <c r="K59" s="163"/>
      <c r="L59" s="275"/>
      <c r="M59" s="304">
        <v>97</v>
      </c>
      <c r="N59" s="175">
        <v>96.092</v>
      </c>
      <c r="O59" s="295">
        <v>0</v>
      </c>
    </row>
    <row r="60" spans="1:15" ht="3" customHeight="1">
      <c r="A60" s="133"/>
      <c r="B60" s="32"/>
      <c r="C60" s="32"/>
      <c r="D60" s="277"/>
      <c r="E60" s="168"/>
      <c r="F60" s="88"/>
      <c r="I60" s="149"/>
      <c r="J60" s="181"/>
      <c r="K60" s="171"/>
      <c r="L60" s="172"/>
      <c r="M60" s="586"/>
      <c r="N60" s="175"/>
      <c r="O60" s="295"/>
    </row>
    <row r="61" spans="1:15" ht="12" customHeight="1">
      <c r="A61" s="133">
        <v>394</v>
      </c>
      <c r="B61" s="32">
        <v>4223</v>
      </c>
      <c r="C61" s="32"/>
      <c r="D61" s="277" t="s">
        <v>709</v>
      </c>
      <c r="E61" s="168">
        <v>83501</v>
      </c>
      <c r="F61" s="88" t="s">
        <v>227</v>
      </c>
      <c r="I61" s="172">
        <v>215</v>
      </c>
      <c r="J61" s="181"/>
      <c r="K61" s="173">
        <v>214.898</v>
      </c>
      <c r="L61" s="295">
        <v>0</v>
      </c>
      <c r="M61" s="306"/>
      <c r="N61" s="192"/>
      <c r="O61" s="306"/>
    </row>
    <row r="62" spans="1:15" ht="12.75" customHeight="1">
      <c r="A62" s="133">
        <v>394</v>
      </c>
      <c r="B62" s="32">
        <v>4223</v>
      </c>
      <c r="C62" s="32"/>
      <c r="D62" s="277" t="s">
        <v>45</v>
      </c>
      <c r="E62" s="168">
        <v>83505</v>
      </c>
      <c r="F62" s="88" t="s">
        <v>217</v>
      </c>
      <c r="I62" s="172">
        <v>2435</v>
      </c>
      <c r="J62" s="181"/>
      <c r="K62" s="173">
        <v>2435.515</v>
      </c>
      <c r="L62" s="295">
        <v>0</v>
      </c>
      <c r="M62" s="306"/>
      <c r="N62" s="192"/>
      <c r="O62" s="306"/>
    </row>
    <row r="63" spans="1:15" ht="2.25" customHeight="1">
      <c r="A63" s="133"/>
      <c r="B63" s="32"/>
      <c r="C63" s="32"/>
      <c r="D63" s="277"/>
      <c r="E63" s="168"/>
      <c r="F63" s="88"/>
      <c r="I63" s="147"/>
      <c r="J63" s="181"/>
      <c r="K63" s="173"/>
      <c r="L63" s="172"/>
      <c r="M63" s="295"/>
      <c r="N63" s="175"/>
      <c r="O63" s="295"/>
    </row>
    <row r="64" spans="1:15" ht="12.75">
      <c r="A64" s="133">
        <v>398</v>
      </c>
      <c r="B64" s="32">
        <v>6121</v>
      </c>
      <c r="C64" s="32">
        <v>3113</v>
      </c>
      <c r="D64" s="277"/>
      <c r="E64" s="277"/>
      <c r="F64" s="385" t="s">
        <v>700</v>
      </c>
      <c r="I64" s="272"/>
      <c r="J64" s="340"/>
      <c r="L64" s="579"/>
      <c r="M64" s="295">
        <v>520</v>
      </c>
      <c r="N64" s="173">
        <v>519.309</v>
      </c>
      <c r="O64" s="295">
        <v>0</v>
      </c>
    </row>
    <row r="65" spans="1:15" ht="12.75">
      <c r="A65" s="133">
        <v>398</v>
      </c>
      <c r="B65" s="32">
        <v>6121</v>
      </c>
      <c r="C65" s="32">
        <v>3113</v>
      </c>
      <c r="D65" s="277" t="s">
        <v>709</v>
      </c>
      <c r="E65" s="277"/>
      <c r="F65" s="583" t="s">
        <v>81</v>
      </c>
      <c r="I65" s="272"/>
      <c r="J65" s="340"/>
      <c r="L65" s="579"/>
      <c r="M65" s="295">
        <v>0</v>
      </c>
      <c r="N65" s="173">
        <v>981.231</v>
      </c>
      <c r="O65" s="295">
        <v>0</v>
      </c>
    </row>
    <row r="66" spans="1:15" ht="12.75">
      <c r="A66" s="133">
        <v>398</v>
      </c>
      <c r="B66" s="32">
        <v>6121</v>
      </c>
      <c r="C66" s="32">
        <v>3113</v>
      </c>
      <c r="D66" s="277" t="s">
        <v>45</v>
      </c>
      <c r="E66" s="277"/>
      <c r="F66" s="583" t="s">
        <v>80</v>
      </c>
      <c r="I66" s="272"/>
      <c r="J66" s="340"/>
      <c r="K66" s="340"/>
      <c r="L66" s="579"/>
      <c r="M66" s="295">
        <v>0</v>
      </c>
      <c r="N66" s="173">
        <v>5263.248</v>
      </c>
      <c r="O66" s="295">
        <v>0</v>
      </c>
    </row>
    <row r="67" spans="1:15" ht="2.25" customHeight="1">
      <c r="A67" s="133"/>
      <c r="B67" s="32"/>
      <c r="C67" s="32"/>
      <c r="D67" s="277"/>
      <c r="E67" s="277"/>
      <c r="F67" s="385"/>
      <c r="I67" s="272"/>
      <c r="J67" s="340"/>
      <c r="K67" s="340"/>
      <c r="L67" s="579"/>
      <c r="M67" s="295"/>
      <c r="N67" s="173"/>
      <c r="O67" s="295"/>
    </row>
    <row r="68" spans="1:15" ht="12.75">
      <c r="A68" s="87">
        <v>400</v>
      </c>
      <c r="B68" s="26">
        <v>6121</v>
      </c>
      <c r="C68" s="26">
        <v>2310</v>
      </c>
      <c r="D68" s="166"/>
      <c r="E68" s="225"/>
      <c r="F68" s="65" t="s">
        <v>49</v>
      </c>
      <c r="G68" s="212"/>
      <c r="H68" s="50"/>
      <c r="I68" s="82"/>
      <c r="J68" s="200"/>
      <c r="L68" s="209"/>
      <c r="M68" s="304">
        <v>13500</v>
      </c>
      <c r="N68" s="173">
        <v>1789.991</v>
      </c>
      <c r="O68" s="295">
        <v>10000</v>
      </c>
    </row>
    <row r="69" spans="1:15" ht="12.75">
      <c r="A69" s="87">
        <v>400</v>
      </c>
      <c r="B69" s="26">
        <v>6121</v>
      </c>
      <c r="C69" s="26">
        <v>2212</v>
      </c>
      <c r="D69" s="166"/>
      <c r="E69" s="225"/>
      <c r="F69" s="65" t="s">
        <v>215</v>
      </c>
      <c r="G69" s="4"/>
      <c r="H69" s="4"/>
      <c r="I69" s="82"/>
      <c r="J69" s="200"/>
      <c r="L69" s="209"/>
      <c r="M69" s="304">
        <v>1165</v>
      </c>
      <c r="N69" s="173">
        <v>40.555</v>
      </c>
      <c r="O69" s="295">
        <v>0</v>
      </c>
    </row>
    <row r="70" spans="1:16" ht="12.75">
      <c r="A70" s="87">
        <v>400</v>
      </c>
      <c r="B70" s="26">
        <v>6121</v>
      </c>
      <c r="C70" s="26">
        <v>2321</v>
      </c>
      <c r="D70" s="166"/>
      <c r="E70" s="225"/>
      <c r="F70" s="65" t="s">
        <v>693</v>
      </c>
      <c r="G70" s="4"/>
      <c r="H70" s="4"/>
      <c r="I70" s="82"/>
      <c r="J70" s="200"/>
      <c r="L70" s="209"/>
      <c r="M70" s="304">
        <v>13525</v>
      </c>
      <c r="N70" s="173">
        <v>1015.54</v>
      </c>
      <c r="O70" s="295">
        <v>6524</v>
      </c>
      <c r="P70" s="387"/>
    </row>
    <row r="71" spans="1:15" ht="3" customHeight="1">
      <c r="A71" s="87"/>
      <c r="B71" s="26"/>
      <c r="C71" s="26"/>
      <c r="D71" s="166"/>
      <c r="E71" s="225"/>
      <c r="F71" s="65"/>
      <c r="G71" s="4"/>
      <c r="H71" s="4"/>
      <c r="I71" s="82"/>
      <c r="J71" s="200"/>
      <c r="L71" s="209"/>
      <c r="M71" s="295"/>
      <c r="N71" s="173"/>
      <c r="O71" s="295"/>
    </row>
    <row r="72" spans="1:15" ht="12.75">
      <c r="A72" s="87">
        <v>402</v>
      </c>
      <c r="B72" s="26">
        <v>6121</v>
      </c>
      <c r="C72" s="26">
        <v>3113</v>
      </c>
      <c r="D72" s="166"/>
      <c r="E72" s="225"/>
      <c r="F72" s="65" t="s">
        <v>90</v>
      </c>
      <c r="G72" s="4"/>
      <c r="H72" s="4"/>
      <c r="I72" s="82"/>
      <c r="J72" s="200"/>
      <c r="L72" s="209"/>
      <c r="M72" s="295">
        <v>969</v>
      </c>
      <c r="N72" s="173">
        <v>62.5</v>
      </c>
      <c r="O72" s="295">
        <v>0</v>
      </c>
    </row>
    <row r="73" spans="1:15" ht="3" customHeight="1">
      <c r="A73" s="87"/>
      <c r="B73" s="26"/>
      <c r="C73" s="26"/>
      <c r="D73" s="166"/>
      <c r="E73" s="225"/>
      <c r="F73" s="65"/>
      <c r="G73" s="4"/>
      <c r="H73" s="4"/>
      <c r="I73" s="82"/>
      <c r="J73" s="200"/>
      <c r="L73" s="209"/>
      <c r="M73" s="295"/>
      <c r="N73" s="173"/>
      <c r="O73" s="295"/>
    </row>
    <row r="74" spans="1:15" ht="12.75">
      <c r="A74" s="87">
        <v>403</v>
      </c>
      <c r="B74" s="30">
        <v>6121</v>
      </c>
      <c r="C74" s="30">
        <v>3412</v>
      </c>
      <c r="D74" s="166"/>
      <c r="E74" s="166"/>
      <c r="F74" s="147" t="s">
        <v>424</v>
      </c>
      <c r="G74" s="545"/>
      <c r="H74" s="545"/>
      <c r="I74" s="272"/>
      <c r="J74" s="200"/>
      <c r="K74" s="165"/>
      <c r="L74" s="306"/>
      <c r="M74" s="295">
        <v>77</v>
      </c>
      <c r="N74" s="173">
        <v>76.8</v>
      </c>
      <c r="O74" s="295">
        <v>1300</v>
      </c>
    </row>
    <row r="75" spans="1:15" ht="2.25" customHeight="1">
      <c r="A75" s="87"/>
      <c r="B75" s="26"/>
      <c r="C75" s="26"/>
      <c r="D75" s="166"/>
      <c r="E75" s="225"/>
      <c r="F75" s="65"/>
      <c r="G75" s="4"/>
      <c r="H75" s="4"/>
      <c r="I75" s="82"/>
      <c r="J75" s="200"/>
      <c r="L75" s="209"/>
      <c r="M75" s="295"/>
      <c r="N75" s="173"/>
      <c r="O75" s="295"/>
    </row>
    <row r="76" spans="1:15" ht="12.75">
      <c r="A76" s="87">
        <v>407</v>
      </c>
      <c r="B76" s="26">
        <v>6121</v>
      </c>
      <c r="C76" s="26">
        <v>3745</v>
      </c>
      <c r="D76" s="166" t="s">
        <v>709</v>
      </c>
      <c r="E76" s="225"/>
      <c r="F76" s="65" t="s">
        <v>46</v>
      </c>
      <c r="G76" s="4"/>
      <c r="H76" s="4"/>
      <c r="I76" s="82"/>
      <c r="J76" s="200"/>
      <c r="L76" s="209"/>
      <c r="M76" s="295">
        <v>701</v>
      </c>
      <c r="N76" s="173">
        <v>696.817</v>
      </c>
      <c r="O76" s="295">
        <v>0</v>
      </c>
    </row>
    <row r="77" spans="1:15" ht="12.75">
      <c r="A77" s="87">
        <v>407</v>
      </c>
      <c r="B77" s="26">
        <v>6121</v>
      </c>
      <c r="C77" s="26">
        <v>3745</v>
      </c>
      <c r="D77" s="166" t="s">
        <v>709</v>
      </c>
      <c r="E77" s="225"/>
      <c r="F77" s="65" t="s">
        <v>707</v>
      </c>
      <c r="G77" s="4"/>
      <c r="H77" s="4"/>
      <c r="I77" s="82"/>
      <c r="J77" s="200"/>
      <c r="L77" s="209"/>
      <c r="M77" s="295">
        <v>701</v>
      </c>
      <c r="N77" s="173">
        <v>696.817</v>
      </c>
      <c r="O77" s="295">
        <v>0</v>
      </c>
    </row>
    <row r="78" spans="1:15" ht="12.75">
      <c r="A78" s="87">
        <v>407</v>
      </c>
      <c r="B78" s="26">
        <v>6121</v>
      </c>
      <c r="C78" s="26">
        <v>3745</v>
      </c>
      <c r="D78" s="166" t="s">
        <v>45</v>
      </c>
      <c r="E78" s="225"/>
      <c r="F78" s="65" t="s">
        <v>47</v>
      </c>
      <c r="G78" s="4"/>
      <c r="H78" s="4"/>
      <c r="I78" s="82"/>
      <c r="J78" s="200"/>
      <c r="L78" s="209"/>
      <c r="M78" s="295">
        <v>7944</v>
      </c>
      <c r="N78" s="173">
        <v>7897.26</v>
      </c>
      <c r="O78" s="295">
        <v>0</v>
      </c>
    </row>
    <row r="79" spans="1:15" ht="12.75">
      <c r="A79" s="87">
        <v>407</v>
      </c>
      <c r="B79" s="26">
        <v>6121</v>
      </c>
      <c r="C79" s="26">
        <v>3745</v>
      </c>
      <c r="D79" s="166"/>
      <c r="E79" s="225"/>
      <c r="F79" s="65" t="s">
        <v>76</v>
      </c>
      <c r="G79" s="4"/>
      <c r="H79" s="4"/>
      <c r="I79" s="272"/>
      <c r="J79" s="200"/>
      <c r="L79" s="209"/>
      <c r="M79" s="295">
        <v>1333</v>
      </c>
      <c r="N79" s="173">
        <v>253.019</v>
      </c>
      <c r="O79" s="295">
        <v>0</v>
      </c>
    </row>
    <row r="80" spans="1:15" ht="12" customHeight="1">
      <c r="A80" s="87">
        <v>440</v>
      </c>
      <c r="B80" s="26">
        <v>6121</v>
      </c>
      <c r="C80" s="26">
        <v>1014</v>
      </c>
      <c r="D80" s="166"/>
      <c r="E80" s="225"/>
      <c r="F80" s="65" t="s">
        <v>192</v>
      </c>
      <c r="G80" s="4"/>
      <c r="H80" s="4"/>
      <c r="I80" s="272"/>
      <c r="J80" s="200"/>
      <c r="K80" t="s">
        <v>191</v>
      </c>
      <c r="L80" s="209"/>
      <c r="M80" s="295">
        <v>0</v>
      </c>
      <c r="N80" s="173">
        <v>0</v>
      </c>
      <c r="O80" s="295">
        <v>42</v>
      </c>
    </row>
    <row r="81" spans="1:15" ht="12.75" customHeight="1">
      <c r="A81" s="87">
        <v>484</v>
      </c>
      <c r="B81" s="26">
        <v>6121</v>
      </c>
      <c r="C81" s="26">
        <v>3111</v>
      </c>
      <c r="D81" s="166"/>
      <c r="E81" s="225"/>
      <c r="F81" s="101" t="s">
        <v>411</v>
      </c>
      <c r="G81" s="335"/>
      <c r="H81" s="335"/>
      <c r="I81" s="334"/>
      <c r="J81" s="585"/>
      <c r="K81" s="387"/>
      <c r="L81" s="209"/>
      <c r="M81" s="295">
        <v>850</v>
      </c>
      <c r="N81" s="173">
        <v>849.23</v>
      </c>
      <c r="O81" s="295">
        <v>0</v>
      </c>
    </row>
    <row r="82" spans="1:15" ht="12.75" customHeight="1">
      <c r="A82" s="87">
        <v>487</v>
      </c>
      <c r="B82" s="26">
        <v>6121</v>
      </c>
      <c r="C82" s="26">
        <v>3113</v>
      </c>
      <c r="D82" s="166"/>
      <c r="E82" s="225"/>
      <c r="F82" s="101" t="s">
        <v>410</v>
      </c>
      <c r="G82" s="335"/>
      <c r="H82" s="335"/>
      <c r="I82" s="334"/>
      <c r="J82" s="585"/>
      <c r="K82" s="387"/>
      <c r="L82" s="209"/>
      <c r="M82" s="295">
        <v>543</v>
      </c>
      <c r="N82" s="173">
        <v>542.642</v>
      </c>
      <c r="O82" s="295">
        <v>0</v>
      </c>
    </row>
    <row r="83" spans="1:15" ht="2.25" customHeight="1">
      <c r="A83" s="87"/>
      <c r="B83" s="26"/>
      <c r="C83" s="26"/>
      <c r="D83" s="166"/>
      <c r="E83" s="225"/>
      <c r="F83" s="101"/>
      <c r="G83" s="335"/>
      <c r="H83" s="335"/>
      <c r="I83" s="612"/>
      <c r="J83" s="608"/>
      <c r="K83" s="613"/>
      <c r="L83" s="172"/>
      <c r="M83" s="295"/>
      <c r="N83" s="173"/>
      <c r="O83" s="295"/>
    </row>
    <row r="84" spans="1:15" ht="12.75" customHeight="1">
      <c r="A84" s="87">
        <v>805</v>
      </c>
      <c r="B84" s="26">
        <v>4223</v>
      </c>
      <c r="C84" s="26"/>
      <c r="D84" s="166" t="s">
        <v>709</v>
      </c>
      <c r="E84" s="166">
        <v>83501</v>
      </c>
      <c r="F84" s="151" t="s">
        <v>104</v>
      </c>
      <c r="G84" s="335"/>
      <c r="H84" s="335"/>
      <c r="I84" s="172">
        <v>1062</v>
      </c>
      <c r="J84" s="181"/>
      <c r="K84" s="173">
        <v>1062.077</v>
      </c>
      <c r="L84" s="295">
        <v>0</v>
      </c>
      <c r="M84" s="306"/>
      <c r="N84" s="190"/>
      <c r="O84" s="306"/>
    </row>
    <row r="85" spans="1:15" ht="12.75" customHeight="1">
      <c r="A85" s="87">
        <v>805</v>
      </c>
      <c r="B85" s="26">
        <v>4223</v>
      </c>
      <c r="C85" s="26"/>
      <c r="D85" s="166" t="s">
        <v>45</v>
      </c>
      <c r="E85" s="166">
        <v>83505</v>
      </c>
      <c r="F85" s="151" t="s">
        <v>105</v>
      </c>
      <c r="G85" s="335"/>
      <c r="H85" s="335"/>
      <c r="I85" s="172">
        <v>12037</v>
      </c>
      <c r="J85" s="181"/>
      <c r="K85" s="795">
        <v>12036.873</v>
      </c>
      <c r="L85" s="295">
        <v>0</v>
      </c>
      <c r="M85" s="306"/>
      <c r="N85" s="190"/>
      <c r="O85" s="306"/>
    </row>
    <row r="86" spans="1:15" ht="12.75" customHeight="1">
      <c r="A86" s="87">
        <v>805</v>
      </c>
      <c r="B86" s="26">
        <v>6121</v>
      </c>
      <c r="C86" s="26">
        <v>2212</v>
      </c>
      <c r="D86" s="166"/>
      <c r="E86" s="225"/>
      <c r="F86" s="101" t="s">
        <v>300</v>
      </c>
      <c r="G86" s="335"/>
      <c r="H86" s="335"/>
      <c r="I86" s="334"/>
      <c r="J86" s="585"/>
      <c r="K86" s="387"/>
      <c r="L86" s="209"/>
      <c r="M86" s="295">
        <v>1</v>
      </c>
      <c r="N86" s="173">
        <v>0.3</v>
      </c>
      <c r="O86" s="295">
        <v>0</v>
      </c>
    </row>
    <row r="87" spans="1:15" ht="12.75" customHeight="1">
      <c r="A87" s="87">
        <v>805</v>
      </c>
      <c r="B87" s="26">
        <v>6121</v>
      </c>
      <c r="C87" s="26">
        <v>2212</v>
      </c>
      <c r="D87" s="166" t="s">
        <v>709</v>
      </c>
      <c r="E87" s="225"/>
      <c r="F87" s="101" t="s">
        <v>209</v>
      </c>
      <c r="G87" s="335"/>
      <c r="H87" s="335"/>
      <c r="I87" s="334"/>
      <c r="J87" s="585"/>
      <c r="K87" s="387"/>
      <c r="L87" s="209"/>
      <c r="M87" s="295">
        <v>5</v>
      </c>
      <c r="N87" s="173">
        <v>4.87</v>
      </c>
      <c r="O87" s="295">
        <v>0</v>
      </c>
    </row>
    <row r="88" spans="1:15" ht="12.75" customHeight="1">
      <c r="A88" s="87">
        <v>805</v>
      </c>
      <c r="B88" s="26">
        <v>6121</v>
      </c>
      <c r="C88" s="26">
        <v>2212</v>
      </c>
      <c r="D88" s="166" t="s">
        <v>709</v>
      </c>
      <c r="E88" s="225"/>
      <c r="F88" s="101" t="s">
        <v>208</v>
      </c>
      <c r="G88" s="335"/>
      <c r="H88" s="335"/>
      <c r="I88" s="334"/>
      <c r="J88" s="585"/>
      <c r="K88" s="387"/>
      <c r="L88" s="209"/>
      <c r="M88" s="295">
        <v>5</v>
      </c>
      <c r="N88" s="173">
        <v>4.87</v>
      </c>
      <c r="O88" s="295">
        <v>0</v>
      </c>
    </row>
    <row r="89" spans="1:15" ht="12.75" customHeight="1">
      <c r="A89" s="87">
        <v>805</v>
      </c>
      <c r="B89" s="26">
        <v>6121</v>
      </c>
      <c r="C89" s="26">
        <v>2212</v>
      </c>
      <c r="D89" s="166" t="s">
        <v>45</v>
      </c>
      <c r="E89" s="225"/>
      <c r="F89" s="101" t="s">
        <v>301</v>
      </c>
      <c r="G89" s="335"/>
      <c r="H89" s="335"/>
      <c r="I89" s="334"/>
      <c r="J89" s="585"/>
      <c r="K89" s="387"/>
      <c r="L89" s="209"/>
      <c r="M89" s="295">
        <v>56</v>
      </c>
      <c r="N89" s="173">
        <v>55.25</v>
      </c>
      <c r="O89" s="295">
        <v>0</v>
      </c>
    </row>
    <row r="90" spans="1:15" ht="3" customHeight="1">
      <c r="A90" s="87"/>
      <c r="B90" s="26"/>
      <c r="C90" s="26"/>
      <c r="D90" s="166"/>
      <c r="E90" s="225"/>
      <c r="F90" s="101"/>
      <c r="G90" s="335"/>
      <c r="H90" s="335"/>
      <c r="I90" s="334"/>
      <c r="J90" s="585"/>
      <c r="K90" s="387"/>
      <c r="L90" s="209"/>
      <c r="M90" s="295"/>
      <c r="N90" s="173"/>
      <c r="O90" s="295"/>
    </row>
    <row r="91" spans="1:15" ht="13.5" customHeight="1">
      <c r="A91" s="87">
        <v>905</v>
      </c>
      <c r="B91" s="26">
        <v>6121</v>
      </c>
      <c r="C91" s="26">
        <v>3639</v>
      </c>
      <c r="D91" s="166"/>
      <c r="E91" s="225"/>
      <c r="F91" s="101" t="s">
        <v>161</v>
      </c>
      <c r="G91" s="335"/>
      <c r="H91" s="335"/>
      <c r="I91" s="334"/>
      <c r="J91" s="585"/>
      <c r="K91" s="387"/>
      <c r="L91" s="82" t="s">
        <v>475</v>
      </c>
      <c r="M91" s="295">
        <v>185</v>
      </c>
      <c r="N91" s="173">
        <v>34</v>
      </c>
      <c r="O91" s="295">
        <f>3000-27</f>
        <v>2973</v>
      </c>
    </row>
    <row r="92" spans="1:15" ht="12.75" customHeight="1">
      <c r="A92" s="87">
        <v>907</v>
      </c>
      <c r="B92" s="26">
        <v>6121</v>
      </c>
      <c r="C92" s="26">
        <v>2321</v>
      </c>
      <c r="D92" s="166"/>
      <c r="E92" s="225"/>
      <c r="F92" s="101" t="s">
        <v>302</v>
      </c>
      <c r="G92" s="335"/>
      <c r="H92" s="335"/>
      <c r="I92" s="334"/>
      <c r="J92" s="585"/>
      <c r="K92" s="387"/>
      <c r="L92" s="209"/>
      <c r="M92" s="295">
        <v>661</v>
      </c>
      <c r="N92" s="173">
        <v>200.16</v>
      </c>
      <c r="O92" s="295">
        <v>0</v>
      </c>
    </row>
    <row r="93" spans="1:15" ht="2.25" customHeight="1">
      <c r="A93" s="87"/>
      <c r="B93" s="26"/>
      <c r="C93" s="26"/>
      <c r="D93" s="166"/>
      <c r="E93" s="225"/>
      <c r="F93" s="101"/>
      <c r="G93" s="335"/>
      <c r="H93" s="335"/>
      <c r="I93" s="334"/>
      <c r="J93" s="585"/>
      <c r="K93" s="387"/>
      <c r="L93" s="209"/>
      <c r="M93" s="295"/>
      <c r="N93" s="173"/>
      <c r="O93" s="295"/>
    </row>
    <row r="94" spans="1:15" ht="13.5" customHeight="1">
      <c r="A94" s="87">
        <v>918</v>
      </c>
      <c r="B94" s="26">
        <v>6121</v>
      </c>
      <c r="C94" s="26">
        <v>2212</v>
      </c>
      <c r="D94" s="166"/>
      <c r="E94" s="225"/>
      <c r="F94" s="101" t="s">
        <v>1087</v>
      </c>
      <c r="G94" s="335"/>
      <c r="H94" s="335"/>
      <c r="I94" s="334"/>
      <c r="J94" s="585"/>
      <c r="K94" s="387"/>
      <c r="M94" s="295">
        <v>589</v>
      </c>
      <c r="N94" s="173">
        <v>0</v>
      </c>
      <c r="O94" s="295">
        <v>0</v>
      </c>
    </row>
    <row r="95" spans="1:15" ht="13.5" customHeight="1">
      <c r="A95" s="87">
        <v>918</v>
      </c>
      <c r="B95" s="26">
        <v>6121</v>
      </c>
      <c r="C95" s="26">
        <v>2212</v>
      </c>
      <c r="D95" s="166" t="s">
        <v>709</v>
      </c>
      <c r="E95" s="225"/>
      <c r="F95" s="101" t="s">
        <v>71</v>
      </c>
      <c r="G95" s="335"/>
      <c r="H95" s="335"/>
      <c r="I95" s="334"/>
      <c r="J95" s="585"/>
      <c r="K95" s="387"/>
      <c r="L95" s="82" t="s">
        <v>475</v>
      </c>
      <c r="M95" s="295">
        <v>0</v>
      </c>
      <c r="N95" s="173">
        <v>231.84</v>
      </c>
      <c r="O95" s="295">
        <v>1300</v>
      </c>
    </row>
    <row r="96" spans="1:15" ht="13.5" customHeight="1">
      <c r="A96" s="87">
        <v>918</v>
      </c>
      <c r="B96" s="26">
        <v>6121</v>
      </c>
      <c r="C96" s="26">
        <v>2212</v>
      </c>
      <c r="D96" s="166" t="s">
        <v>45</v>
      </c>
      <c r="E96" s="225"/>
      <c r="F96" s="101" t="s">
        <v>393</v>
      </c>
      <c r="G96" s="335"/>
      <c r="H96" s="335"/>
      <c r="I96" s="334"/>
      <c r="J96" s="585"/>
      <c r="K96" s="387"/>
      <c r="L96" s="82"/>
      <c r="M96" s="295">
        <v>0</v>
      </c>
      <c r="N96" s="173">
        <v>173.975</v>
      </c>
      <c r="O96" s="295">
        <v>0</v>
      </c>
    </row>
    <row r="97" spans="1:15" ht="2.25" customHeight="1">
      <c r="A97" s="87"/>
      <c r="B97" s="26"/>
      <c r="C97" s="26"/>
      <c r="D97" s="166"/>
      <c r="E97" s="225"/>
      <c r="F97" s="101"/>
      <c r="G97" s="335"/>
      <c r="H97" s="335"/>
      <c r="I97" s="334"/>
      <c r="J97" s="585"/>
      <c r="K97" s="387"/>
      <c r="L97" s="82"/>
      <c r="M97" s="295"/>
      <c r="N97" s="173"/>
      <c r="O97" s="295"/>
    </row>
    <row r="98" spans="1:15" ht="12.75" customHeight="1">
      <c r="A98" s="87">
        <v>919</v>
      </c>
      <c r="B98" s="26">
        <v>6121</v>
      </c>
      <c r="C98" s="26">
        <v>3745</v>
      </c>
      <c r="D98" s="166"/>
      <c r="E98" s="225"/>
      <c r="F98" s="101" t="s">
        <v>106</v>
      </c>
      <c r="G98" s="335"/>
      <c r="H98" s="335"/>
      <c r="I98" s="334"/>
      <c r="J98" s="585"/>
      <c r="K98" s="387"/>
      <c r="L98" s="209"/>
      <c r="M98" s="295">
        <v>297</v>
      </c>
      <c r="N98" s="173">
        <v>285.37</v>
      </c>
      <c r="O98" s="295">
        <v>0</v>
      </c>
    </row>
    <row r="99" spans="1:15" ht="2.25" customHeight="1">
      <c r="A99" s="87"/>
      <c r="B99" s="26"/>
      <c r="C99" s="26"/>
      <c r="D99" s="166"/>
      <c r="E99" s="225"/>
      <c r="F99" s="101"/>
      <c r="G99" s="335"/>
      <c r="H99" s="335"/>
      <c r="I99" s="334"/>
      <c r="J99" s="585"/>
      <c r="K99" s="387"/>
      <c r="L99" s="209"/>
      <c r="M99" s="295"/>
      <c r="N99" s="173"/>
      <c r="O99" s="295"/>
    </row>
    <row r="100" spans="1:15" ht="12.75" customHeight="1">
      <c r="A100" s="87">
        <v>925</v>
      </c>
      <c r="B100" s="26">
        <v>6121</v>
      </c>
      <c r="C100" s="26">
        <v>3113</v>
      </c>
      <c r="D100" s="166"/>
      <c r="E100" s="225"/>
      <c r="F100" s="101" t="s">
        <v>358</v>
      </c>
      <c r="G100" s="335"/>
      <c r="H100" s="335"/>
      <c r="I100" s="334"/>
      <c r="J100" s="585"/>
      <c r="K100" s="387"/>
      <c r="L100" s="82"/>
      <c r="M100" s="295">
        <v>0</v>
      </c>
      <c r="N100" s="173">
        <v>12.61</v>
      </c>
      <c r="O100" s="295">
        <v>7250</v>
      </c>
    </row>
    <row r="101" spans="1:15" ht="2.25" customHeight="1">
      <c r="A101" s="87"/>
      <c r="B101" s="26"/>
      <c r="C101" s="26"/>
      <c r="D101" s="166"/>
      <c r="E101" s="225"/>
      <c r="F101" s="101"/>
      <c r="G101" s="335"/>
      <c r="H101" s="335"/>
      <c r="I101" s="334"/>
      <c r="J101" s="585"/>
      <c r="K101" s="387"/>
      <c r="L101" s="209"/>
      <c r="M101" s="295"/>
      <c r="N101" s="173"/>
      <c r="O101" s="295"/>
    </row>
    <row r="102" spans="1:15" ht="12.75">
      <c r="A102" s="87">
        <v>932</v>
      </c>
      <c r="B102" s="30">
        <v>6121</v>
      </c>
      <c r="C102" s="30">
        <v>2219</v>
      </c>
      <c r="D102" s="166"/>
      <c r="E102" s="166"/>
      <c r="F102" s="70" t="s">
        <v>821</v>
      </c>
      <c r="G102" s="4"/>
      <c r="H102" s="4"/>
      <c r="I102" s="272"/>
      <c r="J102" s="200"/>
      <c r="K102" s="165"/>
      <c r="L102" s="306"/>
      <c r="M102" s="295">
        <v>794</v>
      </c>
      <c r="N102" s="173">
        <v>793.8</v>
      </c>
      <c r="O102" s="295">
        <v>0</v>
      </c>
    </row>
    <row r="103" spans="1:15" ht="3" customHeight="1">
      <c r="A103" s="133"/>
      <c r="B103" s="32"/>
      <c r="C103" s="32"/>
      <c r="D103" s="277"/>
      <c r="E103" s="277"/>
      <c r="F103" s="401"/>
      <c r="G103" s="4"/>
      <c r="H103" s="4"/>
      <c r="I103" s="272"/>
      <c r="J103" s="200"/>
      <c r="K103" s="165"/>
      <c r="L103" s="306"/>
      <c r="M103" s="296"/>
      <c r="N103" s="193"/>
      <c r="O103" s="295"/>
    </row>
    <row r="104" spans="1:15" ht="12.75">
      <c r="A104" s="133">
        <v>938</v>
      </c>
      <c r="B104" s="32">
        <v>6121</v>
      </c>
      <c r="C104" s="32">
        <v>2212</v>
      </c>
      <c r="D104" s="277"/>
      <c r="E104" s="277"/>
      <c r="F104" s="401" t="s">
        <v>916</v>
      </c>
      <c r="G104" s="4"/>
      <c r="H104" s="4"/>
      <c r="I104" s="272"/>
      <c r="J104" s="200"/>
      <c r="K104" s="165"/>
      <c r="L104" s="584"/>
      <c r="M104" s="296">
        <v>817</v>
      </c>
      <c r="N104" s="193">
        <v>817.56</v>
      </c>
      <c r="O104" s="295">
        <v>0</v>
      </c>
    </row>
    <row r="105" spans="1:15" ht="12.75">
      <c r="A105" s="133">
        <v>938</v>
      </c>
      <c r="B105" s="32">
        <v>6121</v>
      </c>
      <c r="C105" s="32">
        <v>2310</v>
      </c>
      <c r="D105" s="277"/>
      <c r="E105" s="277"/>
      <c r="F105" s="401" t="s">
        <v>917</v>
      </c>
      <c r="G105" s="4"/>
      <c r="H105" s="4"/>
      <c r="I105" s="272"/>
      <c r="J105" s="200"/>
      <c r="K105" s="165"/>
      <c r="L105" s="584"/>
      <c r="M105" s="296">
        <v>185</v>
      </c>
      <c r="N105" s="193">
        <v>184.8</v>
      </c>
      <c r="O105" s="295">
        <v>0</v>
      </c>
    </row>
    <row r="106" spans="1:15" ht="12.75">
      <c r="A106" s="133">
        <v>938</v>
      </c>
      <c r="B106" s="32">
        <v>6121</v>
      </c>
      <c r="C106" s="32">
        <v>2321</v>
      </c>
      <c r="D106" s="277"/>
      <c r="E106" s="277"/>
      <c r="F106" s="401" t="s">
        <v>918</v>
      </c>
      <c r="G106" s="4"/>
      <c r="H106" s="4"/>
      <c r="I106" s="272"/>
      <c r="J106" s="200"/>
      <c r="K106" s="165"/>
      <c r="L106" s="584"/>
      <c r="M106" s="296">
        <v>187</v>
      </c>
      <c r="N106" s="193">
        <v>186.84</v>
      </c>
      <c r="O106" s="295">
        <v>0</v>
      </c>
    </row>
    <row r="107" spans="1:15" ht="12.75">
      <c r="A107" s="133">
        <v>938</v>
      </c>
      <c r="B107" s="32">
        <v>6121</v>
      </c>
      <c r="C107" s="32">
        <v>3639</v>
      </c>
      <c r="D107" s="277"/>
      <c r="E107" s="277"/>
      <c r="F107" s="401" t="s">
        <v>919</v>
      </c>
      <c r="G107" s="4"/>
      <c r="H107" s="4"/>
      <c r="I107" s="272"/>
      <c r="J107" s="200"/>
      <c r="K107" s="165"/>
      <c r="L107" s="584"/>
      <c r="M107" s="296">
        <v>89</v>
      </c>
      <c r="N107" s="193">
        <v>88.8</v>
      </c>
      <c r="O107" s="295">
        <v>0</v>
      </c>
    </row>
    <row r="108" spans="1:15" ht="3" customHeight="1">
      <c r="A108" s="133"/>
      <c r="B108" s="32"/>
      <c r="C108" s="32"/>
      <c r="D108" s="277"/>
      <c r="E108" s="277"/>
      <c r="F108" s="401"/>
      <c r="G108" s="4"/>
      <c r="H108" s="4"/>
      <c r="I108" s="272"/>
      <c r="J108" s="200"/>
      <c r="K108" s="165"/>
      <c r="L108" s="306"/>
      <c r="M108" s="296"/>
      <c r="N108" s="193"/>
      <c r="O108" s="295">
        <v>0</v>
      </c>
    </row>
    <row r="109" spans="1:15" ht="12.75">
      <c r="A109" s="133">
        <v>939</v>
      </c>
      <c r="B109" s="32">
        <v>6121</v>
      </c>
      <c r="C109" s="32">
        <v>2212</v>
      </c>
      <c r="D109" s="277"/>
      <c r="E109" s="277"/>
      <c r="F109" s="401" t="s">
        <v>920</v>
      </c>
      <c r="G109" s="4"/>
      <c r="H109" s="4"/>
      <c r="I109" s="272"/>
      <c r="J109" s="200"/>
      <c r="K109" s="165"/>
      <c r="L109" s="584"/>
      <c r="M109" s="296">
        <v>300</v>
      </c>
      <c r="N109" s="193">
        <v>300.42</v>
      </c>
      <c r="O109" s="295">
        <v>0</v>
      </c>
    </row>
    <row r="110" spans="1:15" ht="12.75">
      <c r="A110" s="133">
        <v>939</v>
      </c>
      <c r="B110" s="32">
        <v>6121</v>
      </c>
      <c r="C110" s="32">
        <v>2310</v>
      </c>
      <c r="D110" s="277"/>
      <c r="E110" s="277"/>
      <c r="F110" s="401" t="s">
        <v>921</v>
      </c>
      <c r="G110" s="4"/>
      <c r="H110" s="4"/>
      <c r="I110" s="272"/>
      <c r="J110" s="200"/>
      <c r="K110" s="165"/>
      <c r="L110" s="584"/>
      <c r="M110" s="296">
        <v>100</v>
      </c>
      <c r="N110" s="193">
        <v>99.6</v>
      </c>
      <c r="O110" s="295">
        <v>0</v>
      </c>
    </row>
    <row r="111" spans="1:15" ht="12.75">
      <c r="A111" s="133">
        <v>939</v>
      </c>
      <c r="B111" s="32">
        <v>6121</v>
      </c>
      <c r="C111" s="32">
        <v>2321</v>
      </c>
      <c r="D111" s="277"/>
      <c r="E111" s="277"/>
      <c r="F111" s="401" t="s">
        <v>922</v>
      </c>
      <c r="G111" s="4"/>
      <c r="H111" s="4"/>
      <c r="I111" s="272"/>
      <c r="J111" s="200"/>
      <c r="K111" s="165"/>
      <c r="L111" s="584"/>
      <c r="M111" s="296">
        <v>94</v>
      </c>
      <c r="N111" s="193">
        <v>94.38</v>
      </c>
      <c r="O111" s="295">
        <v>0</v>
      </c>
    </row>
    <row r="112" spans="1:15" ht="12.75">
      <c r="A112" s="87">
        <v>939</v>
      </c>
      <c r="B112" s="30">
        <v>6121</v>
      </c>
      <c r="C112" s="30">
        <v>3639</v>
      </c>
      <c r="D112" s="166"/>
      <c r="E112" s="166"/>
      <c r="F112" s="148" t="s">
        <v>923</v>
      </c>
      <c r="G112" s="4"/>
      <c r="H112" s="4"/>
      <c r="I112" s="272"/>
      <c r="J112" s="200"/>
      <c r="K112" s="165"/>
      <c r="L112" s="584"/>
      <c r="M112" s="295">
        <v>100</v>
      </c>
      <c r="N112" s="173">
        <v>99.6</v>
      </c>
      <c r="O112" s="295">
        <v>0</v>
      </c>
    </row>
    <row r="113" spans="1:15" ht="2.25" customHeight="1">
      <c r="A113" s="133"/>
      <c r="B113" s="32"/>
      <c r="C113" s="32"/>
      <c r="D113" s="277"/>
      <c r="E113" s="277"/>
      <c r="F113" s="401"/>
      <c r="G113" s="4"/>
      <c r="H113" s="4"/>
      <c r="I113" s="272"/>
      <c r="J113" s="200"/>
      <c r="K113" s="165"/>
      <c r="L113" s="306"/>
      <c r="M113" s="296"/>
      <c r="N113" s="193"/>
      <c r="O113" s="295"/>
    </row>
    <row r="114" spans="1:15" ht="12.75">
      <c r="A114" s="133">
        <v>940</v>
      </c>
      <c r="B114" s="32">
        <v>6121</v>
      </c>
      <c r="C114" s="32">
        <v>2212</v>
      </c>
      <c r="D114" s="277"/>
      <c r="E114" s="277"/>
      <c r="F114" s="401" t="s">
        <v>924</v>
      </c>
      <c r="G114" s="4"/>
      <c r="H114" s="4"/>
      <c r="I114" s="272"/>
      <c r="J114" s="200"/>
      <c r="K114" s="165"/>
      <c r="L114" s="584"/>
      <c r="M114" s="296">
        <v>191</v>
      </c>
      <c r="N114" s="193">
        <v>190.38</v>
      </c>
      <c r="O114" s="295">
        <v>0</v>
      </c>
    </row>
    <row r="115" spans="1:15" ht="12.75">
      <c r="A115" s="133">
        <v>940</v>
      </c>
      <c r="B115" s="32">
        <v>6121</v>
      </c>
      <c r="C115" s="32">
        <v>2321</v>
      </c>
      <c r="D115" s="277"/>
      <c r="E115" s="277"/>
      <c r="F115" s="401" t="s">
        <v>925</v>
      </c>
      <c r="G115" s="4"/>
      <c r="H115" s="4"/>
      <c r="I115" s="272"/>
      <c r="J115" s="200"/>
      <c r="K115" s="165"/>
      <c r="L115" s="584"/>
      <c r="M115" s="296">
        <v>113</v>
      </c>
      <c r="N115" s="193">
        <v>113.22</v>
      </c>
      <c r="O115" s="295">
        <v>0</v>
      </c>
    </row>
    <row r="116" spans="1:15" ht="2.25" customHeight="1">
      <c r="A116" s="133"/>
      <c r="B116" s="32"/>
      <c r="C116" s="32"/>
      <c r="D116" s="277"/>
      <c r="E116" s="277"/>
      <c r="F116" s="401"/>
      <c r="G116" s="4"/>
      <c r="H116" s="4"/>
      <c r="I116" s="272"/>
      <c r="J116" s="200"/>
      <c r="K116" s="165"/>
      <c r="L116" s="306"/>
      <c r="M116" s="295"/>
      <c r="N116" s="173"/>
      <c r="O116" s="295"/>
    </row>
    <row r="117" spans="1:15" ht="12.75">
      <c r="A117" s="133">
        <v>941</v>
      </c>
      <c r="B117" s="32">
        <v>6121</v>
      </c>
      <c r="C117" s="32">
        <v>2212</v>
      </c>
      <c r="D117" s="277"/>
      <c r="E117" s="277"/>
      <c r="F117" s="401" t="s">
        <v>926</v>
      </c>
      <c r="G117" s="4"/>
      <c r="H117" s="4"/>
      <c r="I117" s="272"/>
      <c r="J117" s="200"/>
      <c r="K117" s="165"/>
      <c r="L117" s="584"/>
      <c r="M117" s="296">
        <v>75</v>
      </c>
      <c r="N117" s="193">
        <v>75.36</v>
      </c>
      <c r="O117" s="295">
        <v>0</v>
      </c>
    </row>
    <row r="118" spans="1:15" ht="12.75">
      <c r="A118" s="133">
        <v>941</v>
      </c>
      <c r="B118" s="32">
        <v>6121</v>
      </c>
      <c r="C118" s="32">
        <v>2310</v>
      </c>
      <c r="D118" s="277"/>
      <c r="E118" s="277"/>
      <c r="F118" s="401" t="s">
        <v>927</v>
      </c>
      <c r="G118" s="4"/>
      <c r="H118" s="4"/>
      <c r="I118" s="272"/>
      <c r="J118" s="200"/>
      <c r="K118" s="165"/>
      <c r="L118" s="584"/>
      <c r="M118" s="296">
        <v>41</v>
      </c>
      <c r="N118" s="193">
        <v>40.8</v>
      </c>
      <c r="O118" s="295">
        <v>0</v>
      </c>
    </row>
    <row r="119" spans="1:15" ht="12.75">
      <c r="A119" s="133">
        <v>941</v>
      </c>
      <c r="B119" s="32">
        <v>6121</v>
      </c>
      <c r="C119" s="32">
        <v>2321</v>
      </c>
      <c r="D119" s="277"/>
      <c r="E119" s="277"/>
      <c r="F119" s="401" t="s">
        <v>928</v>
      </c>
      <c r="G119" s="4"/>
      <c r="H119" s="4"/>
      <c r="I119" s="272"/>
      <c r="J119" s="200"/>
      <c r="K119" s="165"/>
      <c r="L119" s="584"/>
      <c r="M119" s="296">
        <v>41</v>
      </c>
      <c r="N119" s="193">
        <v>41.04</v>
      </c>
      <c r="O119" s="295">
        <v>0</v>
      </c>
    </row>
    <row r="120" spans="1:15" ht="12.75">
      <c r="A120" s="133">
        <v>941</v>
      </c>
      <c r="B120" s="32">
        <v>6121</v>
      </c>
      <c r="C120" s="32">
        <v>3639</v>
      </c>
      <c r="D120" s="277"/>
      <c r="E120" s="277"/>
      <c r="F120" s="401" t="s">
        <v>929</v>
      </c>
      <c r="G120" s="4"/>
      <c r="H120" s="4"/>
      <c r="I120" s="272"/>
      <c r="J120" s="200"/>
      <c r="K120" s="165"/>
      <c r="L120" s="584"/>
      <c r="M120" s="296">
        <v>41</v>
      </c>
      <c r="N120" s="193">
        <v>40.8</v>
      </c>
      <c r="O120" s="295">
        <v>0</v>
      </c>
    </row>
    <row r="121" spans="1:15" ht="2.25" customHeight="1">
      <c r="A121" s="87"/>
      <c r="B121" s="580"/>
      <c r="C121" s="32"/>
      <c r="D121" s="277"/>
      <c r="E121" s="277"/>
      <c r="F121" s="401"/>
      <c r="G121" s="4"/>
      <c r="H121" s="4"/>
      <c r="I121" s="272"/>
      <c r="J121" s="200"/>
      <c r="K121" s="165"/>
      <c r="L121" s="306"/>
      <c r="M121" s="296"/>
      <c r="N121" s="193"/>
      <c r="O121" s="295"/>
    </row>
    <row r="122" spans="1:15" ht="12.75">
      <c r="A122" s="581">
        <v>942</v>
      </c>
      <c r="B122" s="32">
        <v>6121</v>
      </c>
      <c r="C122" s="32">
        <v>2212</v>
      </c>
      <c r="D122" s="277"/>
      <c r="E122" s="277"/>
      <c r="F122" s="401" t="s">
        <v>941</v>
      </c>
      <c r="G122" s="4"/>
      <c r="H122" s="4"/>
      <c r="I122" s="272"/>
      <c r="J122" s="200"/>
      <c r="K122" s="165"/>
      <c r="L122" s="584"/>
      <c r="M122" s="296">
        <v>177</v>
      </c>
      <c r="N122" s="193">
        <v>177.06</v>
      </c>
      <c r="O122" s="295">
        <v>0</v>
      </c>
    </row>
    <row r="123" spans="1:15" ht="12.75">
      <c r="A123" s="124">
        <v>942</v>
      </c>
      <c r="B123" s="32">
        <v>6121</v>
      </c>
      <c r="C123" s="32">
        <v>2321</v>
      </c>
      <c r="D123" s="277"/>
      <c r="E123" s="277"/>
      <c r="F123" s="401" t="s">
        <v>942</v>
      </c>
      <c r="G123" s="4"/>
      <c r="H123" s="4"/>
      <c r="I123" s="272"/>
      <c r="J123" s="200"/>
      <c r="K123" s="165"/>
      <c r="L123" s="584"/>
      <c r="M123" s="296">
        <v>59</v>
      </c>
      <c r="N123" s="193">
        <v>59.34</v>
      </c>
      <c r="O123" s="295">
        <v>0</v>
      </c>
    </row>
    <row r="124" spans="2:15" ht="3" customHeight="1">
      <c r="B124" s="32"/>
      <c r="C124" s="32"/>
      <c r="D124" s="277"/>
      <c r="E124" s="277"/>
      <c r="F124" s="401"/>
      <c r="G124" s="4"/>
      <c r="H124" s="4"/>
      <c r="I124" s="272"/>
      <c r="J124" s="200"/>
      <c r="K124" s="165"/>
      <c r="L124" s="306"/>
      <c r="M124" s="296"/>
      <c r="N124" s="193"/>
      <c r="O124" s="295"/>
    </row>
    <row r="125" spans="1:15" ht="12.75">
      <c r="A125" s="87">
        <v>943</v>
      </c>
      <c r="B125" s="30">
        <v>6121</v>
      </c>
      <c r="C125" s="30">
        <v>2212</v>
      </c>
      <c r="D125" s="166"/>
      <c r="E125" s="166"/>
      <c r="F125" s="148" t="s">
        <v>946</v>
      </c>
      <c r="G125" s="4"/>
      <c r="H125" s="4"/>
      <c r="I125" s="272"/>
      <c r="J125" s="200"/>
      <c r="K125" s="165"/>
      <c r="L125" s="584"/>
      <c r="M125" s="295">
        <v>142</v>
      </c>
      <c r="N125" s="173">
        <v>142.38</v>
      </c>
      <c r="O125" s="295">
        <v>0</v>
      </c>
    </row>
    <row r="126" spans="1:15" ht="12.75">
      <c r="A126" s="133">
        <v>943</v>
      </c>
      <c r="B126" s="32">
        <v>6121</v>
      </c>
      <c r="C126" s="32">
        <v>2310</v>
      </c>
      <c r="D126" s="277"/>
      <c r="E126" s="277"/>
      <c r="F126" s="401" t="s">
        <v>947</v>
      </c>
      <c r="G126" s="4"/>
      <c r="H126" s="4"/>
      <c r="I126" s="272"/>
      <c r="J126" s="200"/>
      <c r="K126" s="165"/>
      <c r="L126" s="584"/>
      <c r="M126" s="296">
        <v>36</v>
      </c>
      <c r="N126" s="193">
        <v>36</v>
      </c>
      <c r="O126" s="295">
        <v>0</v>
      </c>
    </row>
    <row r="127" spans="1:15" ht="12.75">
      <c r="A127" s="133">
        <v>943</v>
      </c>
      <c r="B127" s="32">
        <v>6121</v>
      </c>
      <c r="C127" s="32">
        <v>2321</v>
      </c>
      <c r="D127" s="277"/>
      <c r="E127" s="277"/>
      <c r="F127" s="401" t="s">
        <v>948</v>
      </c>
      <c r="G127" s="4"/>
      <c r="H127" s="4"/>
      <c r="I127" s="272"/>
      <c r="J127" s="200"/>
      <c r="K127" s="165"/>
      <c r="L127" s="584"/>
      <c r="M127" s="296">
        <v>53</v>
      </c>
      <c r="N127" s="193">
        <v>53.22</v>
      </c>
      <c r="O127" s="295">
        <v>0</v>
      </c>
    </row>
    <row r="128" spans="1:15" ht="12.75">
      <c r="A128" s="133">
        <v>943</v>
      </c>
      <c r="B128" s="32">
        <v>6121</v>
      </c>
      <c r="C128" s="32">
        <v>3639</v>
      </c>
      <c r="D128" s="277"/>
      <c r="E128" s="277"/>
      <c r="F128" s="401" t="s">
        <v>949</v>
      </c>
      <c r="G128" s="4"/>
      <c r="H128" s="4"/>
      <c r="I128" s="272"/>
      <c r="J128" s="200"/>
      <c r="K128" s="165"/>
      <c r="L128" s="584"/>
      <c r="M128" s="296">
        <v>45</v>
      </c>
      <c r="N128" s="193">
        <v>44.4</v>
      </c>
      <c r="O128" s="296">
        <v>0</v>
      </c>
    </row>
    <row r="129" spans="1:15" ht="1.5" customHeight="1">
      <c r="A129" s="133"/>
      <c r="B129" s="32"/>
      <c r="C129" s="32"/>
      <c r="D129" s="277"/>
      <c r="E129" s="277"/>
      <c r="F129" s="401"/>
      <c r="G129" s="4"/>
      <c r="H129" s="4"/>
      <c r="I129" s="272"/>
      <c r="J129" s="200"/>
      <c r="K129" s="165"/>
      <c r="L129" s="584"/>
      <c r="M129" s="296"/>
      <c r="N129" s="193"/>
      <c r="O129" s="296"/>
    </row>
    <row r="130" spans="1:15" ht="12.75">
      <c r="A130" s="87">
        <v>945</v>
      </c>
      <c r="B130" s="30">
        <v>6121</v>
      </c>
      <c r="C130" s="30">
        <v>3111</v>
      </c>
      <c r="D130" s="166"/>
      <c r="E130" s="166"/>
      <c r="F130" s="70" t="s">
        <v>223</v>
      </c>
      <c r="G130" s="4"/>
      <c r="H130" s="4"/>
      <c r="I130" s="272"/>
      <c r="J130" s="200"/>
      <c r="K130" s="165"/>
      <c r="L130" s="584"/>
      <c r="M130" s="295">
        <v>2034</v>
      </c>
      <c r="N130" s="173">
        <v>2025.409</v>
      </c>
      <c r="O130" s="295">
        <v>0</v>
      </c>
    </row>
    <row r="131" spans="1:15" ht="12.75">
      <c r="A131" s="87">
        <v>945</v>
      </c>
      <c r="B131" s="30">
        <v>4222</v>
      </c>
      <c r="C131" s="30"/>
      <c r="D131" s="166"/>
      <c r="E131" s="166">
        <v>353</v>
      </c>
      <c r="F131" s="401" t="s">
        <v>730</v>
      </c>
      <c r="G131" s="4"/>
      <c r="H131" s="4"/>
      <c r="I131" s="172">
        <v>800</v>
      </c>
      <c r="J131" s="118"/>
      <c r="K131" s="173">
        <v>560</v>
      </c>
      <c r="L131" s="295">
        <v>0</v>
      </c>
      <c r="M131" s="306"/>
      <c r="N131" s="190"/>
      <c r="O131" s="306">
        <v>0</v>
      </c>
    </row>
    <row r="132" spans="1:15" ht="12.75">
      <c r="A132" s="87">
        <v>945</v>
      </c>
      <c r="B132" s="30">
        <v>6121</v>
      </c>
      <c r="C132" s="30">
        <v>3111</v>
      </c>
      <c r="D132" s="166"/>
      <c r="E132" s="166">
        <v>353</v>
      </c>
      <c r="F132" s="197" t="s">
        <v>731</v>
      </c>
      <c r="G132" s="4"/>
      <c r="H132" s="4"/>
      <c r="I132" s="272"/>
      <c r="J132" s="200"/>
      <c r="K132" s="165"/>
      <c r="L132" s="584"/>
      <c r="M132" s="295">
        <v>800</v>
      </c>
      <c r="N132" s="173">
        <v>800</v>
      </c>
      <c r="O132" s="295">
        <v>0</v>
      </c>
    </row>
    <row r="133" spans="1:15" ht="3" customHeight="1">
      <c r="A133" s="87"/>
      <c r="B133" s="30"/>
      <c r="C133" s="30"/>
      <c r="D133" s="166"/>
      <c r="E133" s="166"/>
      <c r="F133" s="80"/>
      <c r="G133" s="4"/>
      <c r="H133" s="4"/>
      <c r="I133" s="272"/>
      <c r="J133" s="200"/>
      <c r="K133" s="165"/>
      <c r="L133" s="584"/>
      <c r="M133" s="296"/>
      <c r="N133" s="193"/>
      <c r="O133" s="296"/>
    </row>
    <row r="134" spans="1:15" ht="12.75">
      <c r="A134" s="133">
        <v>948</v>
      </c>
      <c r="B134" s="32">
        <v>6121</v>
      </c>
      <c r="C134" s="32">
        <v>3723</v>
      </c>
      <c r="D134" s="277"/>
      <c r="E134" s="277"/>
      <c r="F134" s="80" t="s">
        <v>175</v>
      </c>
      <c r="G134" s="4"/>
      <c r="H134" s="4"/>
      <c r="I134" s="272"/>
      <c r="J134" s="272" t="s">
        <v>475</v>
      </c>
      <c r="K134" s="272"/>
      <c r="L134" s="272" t="s">
        <v>475</v>
      </c>
      <c r="M134" s="296">
        <v>180</v>
      </c>
      <c r="N134" s="193">
        <v>90</v>
      </c>
      <c r="O134" s="296">
        <v>1388</v>
      </c>
    </row>
    <row r="135" spans="1:15" ht="1.5" customHeight="1">
      <c r="A135" s="87"/>
      <c r="B135" s="30"/>
      <c r="C135" s="30"/>
      <c r="D135" s="166"/>
      <c r="E135" s="166"/>
      <c r="F135" s="70"/>
      <c r="G135" s="4"/>
      <c r="H135" s="4"/>
      <c r="I135" s="626"/>
      <c r="J135" s="181"/>
      <c r="K135" s="171"/>
      <c r="L135" s="627"/>
      <c r="M135" s="295"/>
      <c r="N135" s="173"/>
      <c r="O135" s="295"/>
    </row>
    <row r="136" spans="1:15" ht="12.75">
      <c r="A136" s="87">
        <v>953</v>
      </c>
      <c r="B136" s="30">
        <v>4222</v>
      </c>
      <c r="C136" s="30"/>
      <c r="D136" s="166"/>
      <c r="E136" s="166">
        <v>379</v>
      </c>
      <c r="F136" s="147" t="s">
        <v>738</v>
      </c>
      <c r="G136" s="4"/>
      <c r="H136" s="4"/>
      <c r="I136" s="172">
        <v>116</v>
      </c>
      <c r="J136" s="629"/>
      <c r="K136" s="173">
        <v>102.144</v>
      </c>
      <c r="L136" s="295">
        <v>0</v>
      </c>
      <c r="M136" s="306"/>
      <c r="N136" s="190"/>
      <c r="O136" s="306"/>
    </row>
    <row r="137" spans="1:15" ht="12.75">
      <c r="A137" s="87">
        <v>953</v>
      </c>
      <c r="B137" s="30">
        <v>6122</v>
      </c>
      <c r="C137" s="30">
        <v>2223</v>
      </c>
      <c r="D137" s="166"/>
      <c r="E137" s="166">
        <v>379</v>
      </c>
      <c r="F137" s="70" t="s">
        <v>739</v>
      </c>
      <c r="G137" s="4"/>
      <c r="H137" s="4"/>
      <c r="I137" s="272"/>
      <c r="J137" s="200"/>
      <c r="K137" s="165"/>
      <c r="L137" s="584"/>
      <c r="M137" s="295">
        <v>102</v>
      </c>
      <c r="N137" s="173">
        <v>102.1</v>
      </c>
      <c r="O137" s="295">
        <v>0</v>
      </c>
    </row>
    <row r="138" spans="1:15" ht="12.75">
      <c r="A138" s="133">
        <v>953</v>
      </c>
      <c r="B138" s="32">
        <v>6122</v>
      </c>
      <c r="C138" s="32">
        <v>2223</v>
      </c>
      <c r="D138" s="277"/>
      <c r="E138" s="277"/>
      <c r="F138" s="80" t="s">
        <v>740</v>
      </c>
      <c r="G138" s="4"/>
      <c r="H138" s="4"/>
      <c r="I138" s="272"/>
      <c r="J138" s="200"/>
      <c r="K138" s="165"/>
      <c r="L138" s="584"/>
      <c r="M138" s="296">
        <v>26</v>
      </c>
      <c r="N138" s="193">
        <v>25.5</v>
      </c>
      <c r="O138" s="296">
        <v>0</v>
      </c>
    </row>
    <row r="139" spans="1:15" ht="2.25" customHeight="1">
      <c r="A139" s="133"/>
      <c r="B139" s="32"/>
      <c r="C139" s="32"/>
      <c r="D139" s="277"/>
      <c r="E139" s="277"/>
      <c r="F139" s="80"/>
      <c r="G139" s="4"/>
      <c r="H139" s="4"/>
      <c r="I139" s="272"/>
      <c r="J139" s="200"/>
      <c r="K139" s="165"/>
      <c r="L139" s="584"/>
      <c r="M139" s="295"/>
      <c r="N139" s="173"/>
      <c r="O139" s="295"/>
    </row>
    <row r="140" spans="1:15" ht="12.75">
      <c r="A140" s="133">
        <v>959</v>
      </c>
      <c r="B140" s="32">
        <v>4216</v>
      </c>
      <c r="C140" s="32"/>
      <c r="D140" s="277"/>
      <c r="E140" s="277">
        <v>14876</v>
      </c>
      <c r="F140" s="80" t="s">
        <v>246</v>
      </c>
      <c r="G140" s="4"/>
      <c r="H140" s="4"/>
      <c r="I140" s="172">
        <v>500</v>
      </c>
      <c r="J140" s="181"/>
      <c r="K140" s="173">
        <v>0</v>
      </c>
      <c r="L140" s="295">
        <v>0</v>
      </c>
      <c r="M140" s="306"/>
      <c r="N140" s="190"/>
      <c r="O140" s="306"/>
    </row>
    <row r="141" spans="1:15" ht="12.75">
      <c r="A141" s="133">
        <v>959</v>
      </c>
      <c r="B141" s="32">
        <v>6121</v>
      </c>
      <c r="C141" s="32">
        <v>4379</v>
      </c>
      <c r="D141" s="277"/>
      <c r="E141" s="277">
        <v>14876</v>
      </c>
      <c r="F141" s="80" t="s">
        <v>247</v>
      </c>
      <c r="G141" s="4"/>
      <c r="H141" s="4"/>
      <c r="I141" s="209"/>
      <c r="J141" s="200"/>
      <c r="K141" s="190"/>
      <c r="L141" s="306"/>
      <c r="M141" s="295">
        <v>500</v>
      </c>
      <c r="N141" s="173">
        <v>0</v>
      </c>
      <c r="O141" s="295">
        <v>0</v>
      </c>
    </row>
    <row r="142" spans="1:15" ht="12.75">
      <c r="A142" s="133">
        <v>959</v>
      </c>
      <c r="B142" s="32">
        <v>6121</v>
      </c>
      <c r="C142" s="32">
        <v>4379</v>
      </c>
      <c r="D142" s="277"/>
      <c r="E142" s="277"/>
      <c r="F142" s="80" t="s">
        <v>248</v>
      </c>
      <c r="G142" s="4"/>
      <c r="H142" s="4"/>
      <c r="I142" s="209"/>
      <c r="J142" s="200"/>
      <c r="K142" s="190"/>
      <c r="L142" s="306"/>
      <c r="M142" s="295">
        <v>99</v>
      </c>
      <c r="N142" s="193">
        <v>0</v>
      </c>
      <c r="O142" s="295">
        <v>0</v>
      </c>
    </row>
    <row r="143" spans="1:15" ht="2.25" customHeight="1">
      <c r="A143" s="87"/>
      <c r="B143" s="30"/>
      <c r="C143" s="30"/>
      <c r="D143" s="166"/>
      <c r="E143" s="166"/>
      <c r="F143" s="70"/>
      <c r="G143" s="4"/>
      <c r="H143" s="4"/>
      <c r="I143" s="209"/>
      <c r="J143" s="200"/>
      <c r="K143" s="190"/>
      <c r="L143" s="306"/>
      <c r="M143" s="295"/>
      <c r="N143" s="193"/>
      <c r="O143" s="295"/>
    </row>
    <row r="144" spans="1:15" ht="12.75">
      <c r="A144" s="87">
        <v>486</v>
      </c>
      <c r="B144" s="30">
        <v>6121</v>
      </c>
      <c r="C144" s="30">
        <v>3113</v>
      </c>
      <c r="D144" s="166"/>
      <c r="E144" s="166"/>
      <c r="F144" s="147" t="s">
        <v>86</v>
      </c>
      <c r="G144" s="4"/>
      <c r="H144" s="4"/>
      <c r="I144" s="272" t="s">
        <v>87</v>
      </c>
      <c r="J144" s="200"/>
      <c r="K144" s="190"/>
      <c r="L144" s="306"/>
      <c r="M144" s="295">
        <v>0</v>
      </c>
      <c r="N144" s="193">
        <v>0</v>
      </c>
      <c r="O144" s="295">
        <v>350</v>
      </c>
    </row>
    <row r="145" spans="1:15" ht="12.75">
      <c r="A145" s="87">
        <v>265</v>
      </c>
      <c r="B145" s="30">
        <v>6121</v>
      </c>
      <c r="C145" s="30">
        <v>3632</v>
      </c>
      <c r="D145" s="166"/>
      <c r="E145" s="166"/>
      <c r="F145" s="147" t="s">
        <v>356</v>
      </c>
      <c r="G145" s="4"/>
      <c r="H145" s="4"/>
      <c r="I145" s="272"/>
      <c r="J145" s="200"/>
      <c r="K145" s="584"/>
      <c r="L145" s="584"/>
      <c r="M145" s="295">
        <v>0</v>
      </c>
      <c r="N145" s="173">
        <v>0</v>
      </c>
      <c r="O145" s="295">
        <v>150</v>
      </c>
    </row>
    <row r="146" spans="1:15" ht="12.75">
      <c r="A146" s="87">
        <v>383</v>
      </c>
      <c r="B146" s="30">
        <v>6121</v>
      </c>
      <c r="C146" s="30">
        <v>3725</v>
      </c>
      <c r="D146" s="166"/>
      <c r="E146" s="166"/>
      <c r="F146" s="782" t="s">
        <v>429</v>
      </c>
      <c r="G146" s="4"/>
      <c r="H146" s="4"/>
      <c r="I146" s="272"/>
      <c r="J146" s="200"/>
      <c r="K146" s="584" t="s">
        <v>428</v>
      </c>
      <c r="L146" s="584"/>
      <c r="M146" s="295">
        <v>0</v>
      </c>
      <c r="N146" s="173">
        <v>0</v>
      </c>
      <c r="O146" s="295">
        <v>400</v>
      </c>
    </row>
    <row r="147" spans="1:15" ht="12.75">
      <c r="A147" s="87">
        <v>958</v>
      </c>
      <c r="B147" s="30">
        <v>6121</v>
      </c>
      <c r="C147" s="30">
        <v>3322</v>
      </c>
      <c r="D147" s="166"/>
      <c r="E147" s="166"/>
      <c r="F147" s="782" t="s">
        <v>426</v>
      </c>
      <c r="G147" s="4"/>
      <c r="H147" s="4"/>
      <c r="I147" s="272"/>
      <c r="J147" s="200"/>
      <c r="K147" s="584"/>
      <c r="L147" s="584"/>
      <c r="M147" s="295">
        <v>0</v>
      </c>
      <c r="N147" s="173">
        <v>0</v>
      </c>
      <c r="O147" s="295">
        <v>75</v>
      </c>
    </row>
    <row r="148" spans="1:15" ht="12.75" customHeight="1">
      <c r="A148" s="87">
        <v>903</v>
      </c>
      <c r="B148" s="30">
        <v>6121</v>
      </c>
      <c r="C148" s="30">
        <v>3311</v>
      </c>
      <c r="D148" s="166"/>
      <c r="E148" s="166"/>
      <c r="F148" s="782" t="s">
        <v>427</v>
      </c>
      <c r="G148" s="4"/>
      <c r="H148" s="4"/>
      <c r="I148" s="272"/>
      <c r="J148" s="200"/>
      <c r="K148" s="584"/>
      <c r="L148" s="584"/>
      <c r="M148" s="295">
        <v>0</v>
      </c>
      <c r="N148" s="173">
        <v>0</v>
      </c>
      <c r="O148" s="295">
        <v>200</v>
      </c>
    </row>
    <row r="149" spans="1:15" ht="13.5" thickBot="1">
      <c r="A149" s="87">
        <v>479</v>
      </c>
      <c r="B149" s="30">
        <v>6121</v>
      </c>
      <c r="C149" s="30">
        <v>3111</v>
      </c>
      <c r="D149" s="166"/>
      <c r="E149" s="166"/>
      <c r="F149" s="784" t="s">
        <v>567</v>
      </c>
      <c r="G149" s="4"/>
      <c r="H149" s="4"/>
      <c r="I149" s="272"/>
      <c r="J149" s="200"/>
      <c r="K149" s="165" t="s">
        <v>190</v>
      </c>
      <c r="L149" s="584"/>
      <c r="M149" s="295">
        <v>0</v>
      </c>
      <c r="N149" s="173">
        <v>0</v>
      </c>
      <c r="O149" s="295">
        <v>400</v>
      </c>
    </row>
    <row r="150" spans="1:15" ht="13.5" thickBot="1">
      <c r="A150" s="36"/>
      <c r="B150" s="36"/>
      <c r="C150" s="36"/>
      <c r="D150" s="322"/>
      <c r="E150" s="322"/>
      <c r="F150" s="24" t="s">
        <v>133</v>
      </c>
      <c r="G150" s="42"/>
      <c r="H150" s="42"/>
      <c r="I150" s="187">
        <f>SUM(I61+I62+I84+I85+I131+I136+I140)</f>
        <v>17165</v>
      </c>
      <c r="J150" s="187" t="e">
        <f>SUM(#REF!+#REF!+#REF!+#REF!+#REF!)</f>
        <v>#REF!</v>
      </c>
      <c r="K150" s="794">
        <f>SUM(K61+K62+K84+K85+K131+K136)</f>
        <v>16411.506999999998</v>
      </c>
      <c r="L150" s="187">
        <f>SUM(L61+L62+L84+L85+L131+L136)</f>
        <v>0</v>
      </c>
      <c r="M150" s="301">
        <f>SUM(M47:M149)</f>
        <v>58080</v>
      </c>
      <c r="N150" s="301">
        <f>SUM(N47:N149)</f>
        <v>33227.689999999995</v>
      </c>
      <c r="O150" s="301">
        <f>SUM(O47:O149)</f>
        <v>38855</v>
      </c>
    </row>
    <row r="151" spans="1:15" ht="4.5" customHeight="1" thickBot="1">
      <c r="A151" s="36"/>
      <c r="B151" s="36"/>
      <c r="C151" s="36"/>
      <c r="D151" s="322"/>
      <c r="E151" s="322"/>
      <c r="F151" s="17"/>
      <c r="G151" s="2"/>
      <c r="H151" s="2"/>
      <c r="I151" s="200"/>
      <c r="J151" s="200"/>
      <c r="K151" s="192"/>
      <c r="L151" s="307"/>
      <c r="M151" s="307"/>
      <c r="N151" s="630"/>
      <c r="O151" s="307"/>
    </row>
    <row r="152" spans="1:15" ht="13.5" thickBot="1">
      <c r="A152" s="7">
        <v>13</v>
      </c>
      <c r="B152" s="60"/>
      <c r="C152" s="60"/>
      <c r="D152" s="458"/>
      <c r="E152" s="458"/>
      <c r="F152" s="23" t="s">
        <v>1007</v>
      </c>
      <c r="G152" s="2"/>
      <c r="H152" s="2"/>
      <c r="I152" s="200"/>
      <c r="J152" s="200"/>
      <c r="K152" s="192"/>
      <c r="L152" s="307"/>
      <c r="M152" s="307"/>
      <c r="N152" s="630"/>
      <c r="O152" s="307"/>
    </row>
    <row r="153" spans="1:15" ht="13.5" thickBot="1">
      <c r="A153" s="286">
        <v>699</v>
      </c>
      <c r="B153" s="286">
        <v>6111</v>
      </c>
      <c r="C153" s="286">
        <v>5311</v>
      </c>
      <c r="D153" s="453"/>
      <c r="E153" s="453"/>
      <c r="F153" s="637" t="s">
        <v>34</v>
      </c>
      <c r="G153" s="2"/>
      <c r="H153" s="2"/>
      <c r="I153" s="200"/>
      <c r="J153" s="200"/>
      <c r="K153" s="192"/>
      <c r="L153" s="307"/>
      <c r="M153" s="308">
        <v>73</v>
      </c>
      <c r="N153" s="631">
        <v>73.2</v>
      </c>
      <c r="O153" s="308">
        <v>0</v>
      </c>
    </row>
    <row r="154" spans="1:15" ht="13.5" thickBot="1">
      <c r="A154" s="36"/>
      <c r="B154" s="36"/>
      <c r="C154" s="36"/>
      <c r="D154" s="322"/>
      <c r="E154" s="322"/>
      <c r="F154" s="348" t="s">
        <v>377</v>
      </c>
      <c r="G154" s="358"/>
      <c r="H154" s="358"/>
      <c r="I154" s="542"/>
      <c r="J154" s="542"/>
      <c r="K154" s="204"/>
      <c r="L154" s="576"/>
      <c r="M154" s="576">
        <f>SUM(M153)</f>
        <v>73</v>
      </c>
      <c r="N154" s="632">
        <f>SUM(N153)</f>
        <v>73.2</v>
      </c>
      <c r="O154" s="301">
        <f>SUM(O153)</f>
        <v>0</v>
      </c>
    </row>
    <row r="155" spans="1:15" ht="3.75" customHeight="1" thickBot="1">
      <c r="A155" s="36"/>
      <c r="B155" s="36"/>
      <c r="C155" s="36"/>
      <c r="D155" s="322"/>
      <c r="E155" s="322"/>
      <c r="F155" s="17"/>
      <c r="G155" s="2"/>
      <c r="H155" s="2"/>
      <c r="I155" s="200"/>
      <c r="J155" s="200"/>
      <c r="K155" s="192"/>
      <c r="L155" s="307"/>
      <c r="M155" s="307"/>
      <c r="N155" s="630"/>
      <c r="O155" s="307"/>
    </row>
    <row r="156" spans="1:15" ht="13.5" thickBot="1">
      <c r="A156" s="7">
        <v>16</v>
      </c>
      <c r="B156" s="60"/>
      <c r="C156" s="60"/>
      <c r="D156" s="458"/>
      <c r="E156" s="458"/>
      <c r="F156" s="16" t="s">
        <v>370</v>
      </c>
      <c r="G156" s="135"/>
      <c r="H156" s="352"/>
      <c r="I156" s="135"/>
      <c r="J156" s="354"/>
      <c r="K156" s="355"/>
      <c r="L156" s="575"/>
      <c r="M156" s="307"/>
      <c r="N156" s="192"/>
      <c r="O156" s="307"/>
    </row>
    <row r="157" spans="1:15" ht="12.75">
      <c r="A157" s="280">
        <v>316</v>
      </c>
      <c r="B157" s="286">
        <v>6119</v>
      </c>
      <c r="C157" s="286">
        <v>3635</v>
      </c>
      <c r="D157" s="347"/>
      <c r="E157" s="347"/>
      <c r="F157" s="281" t="s">
        <v>176</v>
      </c>
      <c r="G157" s="2"/>
      <c r="H157" s="15"/>
      <c r="I157" s="2"/>
      <c r="J157" s="83"/>
      <c r="K157" s="192"/>
      <c r="L157" s="200"/>
      <c r="M157" s="304">
        <v>129</v>
      </c>
      <c r="N157" s="175">
        <v>30</v>
      </c>
      <c r="O157" s="304">
        <v>0</v>
      </c>
    </row>
    <row r="158" spans="1:15" ht="12.75">
      <c r="A158" s="133">
        <v>317</v>
      </c>
      <c r="B158" s="18">
        <v>6119</v>
      </c>
      <c r="C158" s="18">
        <v>3635</v>
      </c>
      <c r="D158" s="436"/>
      <c r="E158" s="323"/>
      <c r="F158" s="80" t="s">
        <v>418</v>
      </c>
      <c r="I158" s="81"/>
      <c r="J158" s="249"/>
      <c r="K158" s="163"/>
      <c r="L158" s="446"/>
      <c r="M158" s="295">
        <v>100</v>
      </c>
      <c r="N158" s="173">
        <v>0</v>
      </c>
      <c r="O158" s="295">
        <v>0</v>
      </c>
    </row>
    <row r="159" spans="1:15" ht="12.75">
      <c r="A159" s="87">
        <v>319</v>
      </c>
      <c r="B159" s="11">
        <v>6119</v>
      </c>
      <c r="C159" s="11">
        <v>3635</v>
      </c>
      <c r="D159" s="168"/>
      <c r="E159" s="324"/>
      <c r="F159" s="70" t="s">
        <v>258</v>
      </c>
      <c r="I159" s="81"/>
      <c r="J159" s="249"/>
      <c r="K159" s="163"/>
      <c r="L159" s="446"/>
      <c r="M159" s="295">
        <v>0</v>
      </c>
      <c r="N159" s="173">
        <v>0</v>
      </c>
      <c r="O159" s="295">
        <v>50</v>
      </c>
    </row>
    <row r="160" spans="1:15" ht="12.75">
      <c r="A160" s="133">
        <v>348</v>
      </c>
      <c r="B160" s="18">
        <v>3122</v>
      </c>
      <c r="C160" s="18">
        <v>3635</v>
      </c>
      <c r="D160" s="436"/>
      <c r="E160" s="323"/>
      <c r="F160" s="197" t="s">
        <v>107</v>
      </c>
      <c r="I160" s="147">
        <v>297</v>
      </c>
      <c r="J160" s="147"/>
      <c r="K160" s="173">
        <v>316.026</v>
      </c>
      <c r="L160" s="295">
        <v>0</v>
      </c>
      <c r="M160" s="306"/>
      <c r="N160" s="190"/>
      <c r="O160" s="306"/>
    </row>
    <row r="161" spans="1:15" ht="12.75">
      <c r="A161" s="133">
        <v>348</v>
      </c>
      <c r="B161" s="18">
        <v>6119</v>
      </c>
      <c r="C161" s="18">
        <v>3635</v>
      </c>
      <c r="D161" s="436"/>
      <c r="E161" s="323"/>
      <c r="F161" s="80" t="s">
        <v>1166</v>
      </c>
      <c r="I161" s="81"/>
      <c r="J161" s="249"/>
      <c r="K161" s="163"/>
      <c r="L161" s="180"/>
      <c r="M161" s="296">
        <v>671</v>
      </c>
      <c r="N161" s="193">
        <v>283.2</v>
      </c>
      <c r="O161" s="296">
        <v>200</v>
      </c>
    </row>
    <row r="162" spans="1:15" ht="13.5" thickBot="1">
      <c r="A162" s="87">
        <v>349</v>
      </c>
      <c r="B162" s="78">
        <v>6119</v>
      </c>
      <c r="C162" s="78">
        <v>3635</v>
      </c>
      <c r="D162" s="168"/>
      <c r="E162" s="324"/>
      <c r="F162" s="80" t="s">
        <v>205</v>
      </c>
      <c r="I162" s="81"/>
      <c r="J162" s="249"/>
      <c r="K162" s="163"/>
      <c r="L162" s="180"/>
      <c r="M162" s="296">
        <v>126</v>
      </c>
      <c r="N162" s="193">
        <v>126</v>
      </c>
      <c r="O162" s="296">
        <v>0</v>
      </c>
    </row>
    <row r="163" spans="1:15" ht="13.5" thickBot="1">
      <c r="A163" s="36"/>
      <c r="B163" s="36"/>
      <c r="C163" s="36"/>
      <c r="D163" s="322"/>
      <c r="E163" s="322"/>
      <c r="F163" s="24" t="s">
        <v>50</v>
      </c>
      <c r="G163" s="105"/>
      <c r="H163" s="105"/>
      <c r="I163" s="187">
        <f>SUM(I160:I161)</f>
        <v>297</v>
      </c>
      <c r="J163" s="208"/>
      <c r="K163" s="204">
        <f>SUM(K160:K161)</f>
        <v>316.026</v>
      </c>
      <c r="L163" s="576">
        <f>SUM(L160:L162)</f>
        <v>0</v>
      </c>
      <c r="M163" s="301">
        <f>SUM(M157:M162)</f>
        <v>1026</v>
      </c>
      <c r="N163" s="204">
        <f>SUM(N157:N162)</f>
        <v>439.2</v>
      </c>
      <c r="O163" s="301">
        <f>SUM(O157:O162)</f>
        <v>250</v>
      </c>
    </row>
    <row r="164" spans="1:15" ht="3.75" customHeight="1" thickBot="1">
      <c r="A164" s="36"/>
      <c r="B164" s="36"/>
      <c r="C164" s="36"/>
      <c r="D164" s="322"/>
      <c r="E164" s="322"/>
      <c r="F164" s="17"/>
      <c r="G164" s="2"/>
      <c r="H164" s="2"/>
      <c r="I164" s="200"/>
      <c r="J164" s="83"/>
      <c r="K164" s="192"/>
      <c r="L164" s="307"/>
      <c r="M164" s="307"/>
      <c r="N164" s="192"/>
      <c r="O164" s="307"/>
    </row>
    <row r="165" spans="1:15" ht="15" customHeight="1" thickBot="1">
      <c r="A165" s="727">
        <v>17</v>
      </c>
      <c r="B165" s="787"/>
      <c r="C165" s="787"/>
      <c r="D165" s="788"/>
      <c r="E165" s="788"/>
      <c r="F165" s="789" t="s">
        <v>75</v>
      </c>
      <c r="G165" s="638"/>
      <c r="H165" s="790"/>
      <c r="I165" s="791"/>
      <c r="J165" s="786"/>
      <c r="K165" s="192"/>
      <c r="L165" s="307"/>
      <c r="M165" s="307"/>
      <c r="N165" s="192"/>
      <c r="O165" s="307"/>
    </row>
    <row r="166" spans="1:15" ht="13.5" customHeight="1">
      <c r="A166" s="124">
        <v>480</v>
      </c>
      <c r="B166" s="100">
        <v>6353</v>
      </c>
      <c r="C166" s="100">
        <v>3111</v>
      </c>
      <c r="D166" s="324"/>
      <c r="E166" s="324"/>
      <c r="F166" s="101" t="s">
        <v>267</v>
      </c>
      <c r="G166" s="2"/>
      <c r="H166" s="15"/>
      <c r="I166" s="2"/>
      <c r="J166" s="83"/>
      <c r="K166" s="192"/>
      <c r="L166" s="307"/>
      <c r="M166" s="304">
        <v>0</v>
      </c>
      <c r="N166" s="175">
        <v>0</v>
      </c>
      <c r="O166" s="304">
        <v>120</v>
      </c>
    </row>
    <row r="167" spans="1:15" ht="13.5" customHeight="1">
      <c r="A167" s="124">
        <v>478</v>
      </c>
      <c r="B167" s="100">
        <v>6353</v>
      </c>
      <c r="C167" s="100">
        <v>3111</v>
      </c>
      <c r="D167" s="324"/>
      <c r="E167" s="324"/>
      <c r="F167" s="101" t="s">
        <v>268</v>
      </c>
      <c r="G167" s="2"/>
      <c r="H167" s="15"/>
      <c r="I167" s="2"/>
      <c r="J167" s="83"/>
      <c r="K167" s="192"/>
      <c r="L167" s="307"/>
      <c r="M167" s="304">
        <v>0</v>
      </c>
      <c r="N167" s="175">
        <v>0</v>
      </c>
      <c r="O167" s="304">
        <v>94</v>
      </c>
    </row>
    <row r="168" spans="1:15" ht="13.5" customHeight="1" thickBot="1">
      <c r="A168" s="124">
        <v>481</v>
      </c>
      <c r="B168" s="100">
        <v>6353</v>
      </c>
      <c r="C168" s="100">
        <v>3111</v>
      </c>
      <c r="D168" s="324"/>
      <c r="E168" s="324"/>
      <c r="F168" s="102" t="s">
        <v>569</v>
      </c>
      <c r="G168" s="2"/>
      <c r="H168" s="15"/>
      <c r="I168" s="2"/>
      <c r="J168" s="83"/>
      <c r="K168" s="192"/>
      <c r="L168" s="307"/>
      <c r="M168" s="308">
        <v>0</v>
      </c>
      <c r="N168" s="203">
        <v>0</v>
      </c>
      <c r="O168" s="308">
        <v>250</v>
      </c>
    </row>
    <row r="169" spans="1:15" ht="13.5" customHeight="1" thickBot="1">
      <c r="A169" s="36"/>
      <c r="B169" s="36"/>
      <c r="C169" s="36"/>
      <c r="D169" s="322"/>
      <c r="E169" s="322"/>
      <c r="F169" s="348" t="s">
        <v>373</v>
      </c>
      <c r="G169" s="105"/>
      <c r="H169" s="636"/>
      <c r="I169" s="358"/>
      <c r="J169" s="208"/>
      <c r="K169" s="204"/>
      <c r="L169" s="576"/>
      <c r="M169" s="576">
        <f>SUM(M166:M168)</f>
        <v>0</v>
      </c>
      <c r="N169" s="204">
        <f>SUM(N166:N168)</f>
        <v>0</v>
      </c>
      <c r="O169" s="301">
        <f>SUM(O166:O168)</f>
        <v>464</v>
      </c>
    </row>
    <row r="170" spans="1:15" ht="4.5" customHeight="1" thickBot="1">
      <c r="A170" s="36"/>
      <c r="B170" s="36"/>
      <c r="C170" s="36"/>
      <c r="D170" s="322"/>
      <c r="E170" s="322"/>
      <c r="F170" s="17"/>
      <c r="G170" s="2"/>
      <c r="H170" s="2"/>
      <c r="I170" s="200"/>
      <c r="J170" s="83"/>
      <c r="K170" s="192"/>
      <c r="L170" s="307"/>
      <c r="M170" s="307"/>
      <c r="N170" s="192"/>
      <c r="O170" s="307"/>
    </row>
    <row r="171" spans="1:15" ht="13.5" thickBot="1">
      <c r="A171" s="7">
        <v>18</v>
      </c>
      <c r="B171" s="60"/>
      <c r="C171" s="60"/>
      <c r="D171" s="458"/>
      <c r="E171" s="458"/>
      <c r="F171" s="16" t="s">
        <v>93</v>
      </c>
      <c r="G171" s="2"/>
      <c r="H171" s="15"/>
      <c r="I171" s="2"/>
      <c r="J171" s="200"/>
      <c r="K171" s="192"/>
      <c r="L171" s="307"/>
      <c r="M171" s="200"/>
      <c r="N171" s="192"/>
      <c r="O171" s="307"/>
    </row>
    <row r="172" spans="1:15" ht="12.75">
      <c r="A172" s="286">
        <v>901</v>
      </c>
      <c r="B172" s="286">
        <v>4216</v>
      </c>
      <c r="C172" s="286"/>
      <c r="D172" s="453" t="s">
        <v>94</v>
      </c>
      <c r="E172" s="453">
        <v>34885</v>
      </c>
      <c r="F172" s="550" t="s">
        <v>361</v>
      </c>
      <c r="G172" s="254"/>
      <c r="H172" s="609"/>
      <c r="I172" s="349">
        <v>485</v>
      </c>
      <c r="J172" s="174"/>
      <c r="K172" s="174">
        <v>490.908</v>
      </c>
      <c r="L172" s="303">
        <v>0</v>
      </c>
      <c r="M172" s="200"/>
      <c r="N172" s="192"/>
      <c r="O172" s="307"/>
    </row>
    <row r="173" spans="1:15" ht="12.75">
      <c r="A173" s="610">
        <v>901</v>
      </c>
      <c r="B173" s="610">
        <v>4216</v>
      </c>
      <c r="C173" s="610"/>
      <c r="D173" s="167" t="s">
        <v>95</v>
      </c>
      <c r="E173" s="167">
        <v>34886</v>
      </c>
      <c r="F173" s="254" t="s">
        <v>362</v>
      </c>
      <c r="G173" s="254"/>
      <c r="H173" s="609"/>
      <c r="I173" s="349">
        <v>2752</v>
      </c>
      <c r="J173" s="174"/>
      <c r="K173" s="174">
        <v>2781.81</v>
      </c>
      <c r="L173" s="303">
        <v>0</v>
      </c>
      <c r="M173" s="200"/>
      <c r="N173" s="192"/>
      <c r="O173" s="307"/>
    </row>
    <row r="174" spans="1:15" ht="12.75">
      <c r="A174" s="286">
        <v>901</v>
      </c>
      <c r="B174" s="286">
        <v>6121</v>
      </c>
      <c r="C174" s="286">
        <v>3322</v>
      </c>
      <c r="D174" s="453" t="s">
        <v>94</v>
      </c>
      <c r="E174" s="453">
        <v>34885</v>
      </c>
      <c r="F174" s="550" t="s">
        <v>79</v>
      </c>
      <c r="G174" s="2"/>
      <c r="H174" s="15"/>
      <c r="I174" s="2"/>
      <c r="J174" s="200"/>
      <c r="K174" s="192"/>
      <c r="L174" s="307"/>
      <c r="M174" s="349">
        <v>485</v>
      </c>
      <c r="N174" s="174">
        <v>490.908</v>
      </c>
      <c r="O174" s="303">
        <v>0</v>
      </c>
    </row>
    <row r="175" spans="1:15" ht="12.75">
      <c r="A175" s="538">
        <v>901</v>
      </c>
      <c r="B175" s="538">
        <v>6121</v>
      </c>
      <c r="C175" s="538">
        <v>3322</v>
      </c>
      <c r="D175" s="167" t="s">
        <v>95</v>
      </c>
      <c r="E175" s="167">
        <v>34886</v>
      </c>
      <c r="F175" s="254" t="s">
        <v>78</v>
      </c>
      <c r="G175" s="2"/>
      <c r="H175" s="15"/>
      <c r="I175" s="2"/>
      <c r="J175" s="200"/>
      <c r="K175" s="192"/>
      <c r="L175" s="307"/>
      <c r="M175" s="349">
        <v>2752</v>
      </c>
      <c r="N175" s="174">
        <v>2781.81</v>
      </c>
      <c r="O175" s="303">
        <v>0</v>
      </c>
    </row>
    <row r="176" spans="1:15" ht="13.5" thickBot="1">
      <c r="A176" s="124">
        <v>901</v>
      </c>
      <c r="B176" s="538"/>
      <c r="C176" s="538"/>
      <c r="D176" s="167"/>
      <c r="E176" s="167"/>
      <c r="F176" s="88" t="s">
        <v>77</v>
      </c>
      <c r="G176" s="2"/>
      <c r="H176" s="15"/>
      <c r="I176" s="235">
        <f>SUM(I172:I175)</f>
        <v>3237</v>
      </c>
      <c r="J176" s="652"/>
      <c r="K176" s="203">
        <f>SUM(K172:K175)</f>
        <v>3272.718</v>
      </c>
      <c r="L176" s="308">
        <f>SUM(L172:L175)</f>
        <v>0</v>
      </c>
      <c r="M176" s="652">
        <f>SUM(M174:M175)</f>
        <v>3237</v>
      </c>
      <c r="N176" s="203">
        <f>SUM(N174:N175)</f>
        <v>3272.718</v>
      </c>
      <c r="O176" s="652">
        <f>SUM(O174:O175)</f>
        <v>0</v>
      </c>
    </row>
    <row r="177" spans="1:15" ht="13.5" thickBot="1">
      <c r="A177" s="540"/>
      <c r="B177" s="540"/>
      <c r="C177" s="540"/>
      <c r="D177" s="325"/>
      <c r="E177" s="325"/>
      <c r="F177" s="348" t="s">
        <v>98</v>
      </c>
      <c r="G177" s="234"/>
      <c r="H177" s="291"/>
      <c r="I177" s="636">
        <f>SUM(I176)</f>
        <v>3237</v>
      </c>
      <c r="J177" s="635"/>
      <c r="K177" s="204">
        <f>SUM(K176)</f>
        <v>3272.718</v>
      </c>
      <c r="L177" s="576">
        <f>SUM(L176)</f>
        <v>0</v>
      </c>
      <c r="M177" s="542">
        <f>SUM(M176)</f>
        <v>3237</v>
      </c>
      <c r="N177" s="204">
        <f>SUM(N176)</f>
        <v>3272.718</v>
      </c>
      <c r="O177" s="301">
        <f>SUM(O176)</f>
        <v>0</v>
      </c>
    </row>
    <row r="178" spans="11:15" ht="8.25" customHeight="1" thickBot="1">
      <c r="K178" s="159"/>
      <c r="L178" s="568"/>
      <c r="O178" s="180"/>
    </row>
    <row r="179" spans="6:15" ht="16.5" thickBot="1">
      <c r="F179" s="543" t="s">
        <v>1218</v>
      </c>
      <c r="G179" s="40"/>
      <c r="H179" s="131"/>
      <c r="I179" s="544">
        <f>SUM(I177+I163+I150+I30+I15+I44+I22)</f>
        <v>31287</v>
      </c>
      <c r="J179" s="276"/>
      <c r="K179" s="624">
        <f>SUM(K150+K15+K163+K177+K44+K22)</f>
        <v>23148.711</v>
      </c>
      <c r="L179" s="668">
        <f>SUM(L177+L163+L150+L44+L30+L15)</f>
        <v>11270</v>
      </c>
      <c r="M179" s="605">
        <f>SUM(M177+M163+M150+M30+M15+M154+M44+M22)</f>
        <v>68128</v>
      </c>
      <c r="N179" s="606">
        <f>SUM(N177+N163+N150+N30+N15+N154+N44+N22)</f>
        <v>39827.25699999998</v>
      </c>
      <c r="O179" s="669">
        <f>SUM(O177+O163+O154+O150+O44+O30+O15+O22+O34+O169)</f>
        <v>44970</v>
      </c>
    </row>
    <row r="180" ht="12.75">
      <c r="M180" s="10"/>
    </row>
  </sheetData>
  <printOptions horizontalCentered="1"/>
  <pageMargins left="0" right="0" top="0.3937007874015748" bottom="0.1968503937007874" header="0" footer="0.11811023622047245"/>
  <pageSetup horizontalDpi="600" verticalDpi="600" orientation="portrait" paperSize="9" r:id="rId1"/>
  <headerFooter alignWithMargins="0">
    <oddHeader>&amp;CRozpočet 2012
&amp;R&amp;P</oddHeader>
  </headerFooter>
  <rowBreaks count="1" manualBreakCount="1">
    <brk id="1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C7" sqref="C7"/>
    </sheetView>
  </sheetViews>
  <sheetFormatPr defaultColWidth="9.00390625" defaultRowHeight="12.75"/>
  <cols>
    <col min="1" max="1" width="5.75390625" style="0" customWidth="1"/>
    <col min="2" max="2" width="3.25390625" style="0" bestFit="1" customWidth="1"/>
    <col min="3" max="3" width="54.625" style="0" bestFit="1" customWidth="1"/>
    <col min="4" max="4" width="13.625" style="0" bestFit="1" customWidth="1"/>
    <col min="5" max="5" width="9.875" style="0" customWidth="1"/>
    <col min="6" max="6" width="10.75390625" style="0" bestFit="1" customWidth="1"/>
  </cols>
  <sheetData>
    <row r="1" spans="3:5" ht="18.75" thickBot="1">
      <c r="C1" s="217" t="s">
        <v>1227</v>
      </c>
      <c r="D1" s="218"/>
      <c r="E1" s="218"/>
    </row>
    <row r="2" spans="4:6" ht="13.5" thickBot="1">
      <c r="D2" s="218"/>
      <c r="E2" s="218"/>
      <c r="F2" s="2"/>
    </row>
    <row r="3" spans="1:7" ht="13.5" thickBot="1">
      <c r="A3" s="154" t="s">
        <v>1192</v>
      </c>
      <c r="B3" s="342"/>
      <c r="C3" s="614" t="s">
        <v>908</v>
      </c>
      <c r="D3" s="152" t="s">
        <v>310</v>
      </c>
      <c r="E3" s="152" t="s">
        <v>1197</v>
      </c>
      <c r="F3" s="152" t="s">
        <v>756</v>
      </c>
      <c r="G3" s="36"/>
    </row>
    <row r="4" spans="1:7" ht="12.75">
      <c r="A4" s="616">
        <v>8113</v>
      </c>
      <c r="B4" s="280"/>
      <c r="C4" s="615" t="s">
        <v>944</v>
      </c>
      <c r="D4" s="619">
        <v>21815</v>
      </c>
      <c r="E4" s="552">
        <v>14517.2</v>
      </c>
      <c r="F4" s="674">
        <v>0</v>
      </c>
      <c r="G4" s="36"/>
    </row>
    <row r="5" spans="1:7" ht="12.75">
      <c r="A5" s="617">
        <v>8114</v>
      </c>
      <c r="B5" s="124"/>
      <c r="C5" s="530" t="s">
        <v>945</v>
      </c>
      <c r="D5" s="620">
        <v>-13170</v>
      </c>
      <c r="E5" s="552">
        <v>-13170.5</v>
      </c>
      <c r="F5" s="674">
        <v>0</v>
      </c>
      <c r="G5" s="36"/>
    </row>
    <row r="6" spans="1:7" ht="12.75">
      <c r="A6" s="442">
        <v>8115</v>
      </c>
      <c r="B6" s="30"/>
      <c r="C6" s="11" t="s">
        <v>1228</v>
      </c>
      <c r="D6" s="621">
        <v>10623</v>
      </c>
      <c r="E6" s="553">
        <v>8731.7</v>
      </c>
      <c r="F6" s="675">
        <v>0</v>
      </c>
      <c r="G6" s="220"/>
    </row>
    <row r="7" spans="1:7" ht="12.75">
      <c r="A7" s="678">
        <v>8123</v>
      </c>
      <c r="B7" s="32"/>
      <c r="C7" s="18" t="s">
        <v>448</v>
      </c>
      <c r="D7" s="619">
        <v>0</v>
      </c>
      <c r="E7" s="679">
        <v>0</v>
      </c>
      <c r="F7" s="680">
        <v>17000</v>
      </c>
      <c r="G7" s="220"/>
    </row>
    <row r="8" spans="1:7" ht="13.5" thickBot="1">
      <c r="A8" s="223">
        <v>8124</v>
      </c>
      <c r="B8" s="443"/>
      <c r="C8" s="444" t="s">
        <v>1230</v>
      </c>
      <c r="D8" s="622">
        <v>-7241</v>
      </c>
      <c r="E8" s="618">
        <v>-5606.5</v>
      </c>
      <c r="F8" s="676">
        <v>-5415</v>
      </c>
      <c r="G8" s="221"/>
    </row>
    <row r="9" spans="1:7" ht="16.5" thickBot="1">
      <c r="A9" s="472"/>
      <c r="B9" s="424"/>
      <c r="C9" s="219" t="s">
        <v>1226</v>
      </c>
      <c r="D9" s="554">
        <f>SUM(D4:D8)</f>
        <v>12027</v>
      </c>
      <c r="E9" s="651">
        <f>SUM(E4:E8)</f>
        <v>4471.9000000000015</v>
      </c>
      <c r="F9" s="555">
        <f>SUM(F4:F8)</f>
        <v>11585</v>
      </c>
      <c r="G9" s="222"/>
    </row>
    <row r="10" spans="4:6" ht="12.75">
      <c r="D10" s="10"/>
      <c r="F10" s="2"/>
    </row>
  </sheetData>
  <printOptions horizontalCentered="1"/>
  <pageMargins left="0" right="0" top="0.984251968503937" bottom="0.984251968503937" header="0.5118110236220472" footer="0.5118110236220472"/>
  <pageSetup horizontalDpi="300" verticalDpi="300" orientation="portrait" paperSize="9" r:id="rId1"/>
  <headerFooter alignWithMargins="0">
    <oddHeader>&amp;CRozpočet 2012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7"/>
  <sheetViews>
    <sheetView workbookViewId="0" topLeftCell="A1">
      <selection activeCell="A15" sqref="A15"/>
    </sheetView>
  </sheetViews>
  <sheetFormatPr defaultColWidth="9.00390625" defaultRowHeight="12.75"/>
  <cols>
    <col min="1" max="1" width="71.375" style="799" customWidth="1"/>
    <col min="2" max="2" width="8.125" style="0" bestFit="1" customWidth="1"/>
    <col min="4" max="4" width="5.875" style="31" customWidth="1"/>
    <col min="5" max="5" width="50.125" style="81" customWidth="1"/>
  </cols>
  <sheetData>
    <row r="1" spans="1:5" ht="15.75">
      <c r="A1" s="707" t="s">
        <v>298</v>
      </c>
      <c r="B1" s="687"/>
      <c r="C1" s="688"/>
      <c r="D1" s="709"/>
      <c r="E1" s="696"/>
    </row>
    <row r="2" spans="1:5" ht="12.75">
      <c r="A2" s="703" t="s">
        <v>465</v>
      </c>
      <c r="B2" s="704" t="s">
        <v>466</v>
      </c>
      <c r="C2" s="705" t="s">
        <v>478</v>
      </c>
      <c r="D2" s="704" t="s">
        <v>470</v>
      </c>
      <c r="E2" s="706" t="s">
        <v>632</v>
      </c>
    </row>
    <row r="3" spans="1:5" ht="12.75">
      <c r="A3" s="782" t="s">
        <v>272</v>
      </c>
      <c r="B3" s="691">
        <v>1</v>
      </c>
      <c r="C3" s="692">
        <v>80000</v>
      </c>
      <c r="D3" s="710">
        <v>2012</v>
      </c>
      <c r="E3" s="800" t="s">
        <v>1161</v>
      </c>
    </row>
    <row r="4" spans="1:5" ht="12.75">
      <c r="A4" s="712" t="s">
        <v>294</v>
      </c>
      <c r="B4" s="689">
        <v>1</v>
      </c>
      <c r="C4" s="693">
        <v>17000</v>
      </c>
      <c r="D4" s="690">
        <v>2012</v>
      </c>
      <c r="E4" s="698"/>
    </row>
    <row r="5" spans="1:5" ht="12.75">
      <c r="A5" s="712" t="s">
        <v>540</v>
      </c>
      <c r="B5" s="689">
        <v>1</v>
      </c>
      <c r="C5" s="693">
        <v>10000</v>
      </c>
      <c r="D5" s="690">
        <v>2012</v>
      </c>
      <c r="E5" s="698"/>
    </row>
    <row r="6" spans="1:5" ht="12.75">
      <c r="A6" s="712" t="s">
        <v>506</v>
      </c>
      <c r="B6" s="689">
        <v>1</v>
      </c>
      <c r="C6" s="693">
        <v>2600</v>
      </c>
      <c r="D6" s="690">
        <v>2012</v>
      </c>
      <c r="E6" s="698"/>
    </row>
    <row r="7" spans="1:5" ht="12.75">
      <c r="A7" s="712" t="s">
        <v>479</v>
      </c>
      <c r="B7" s="713">
        <v>1</v>
      </c>
      <c r="C7" s="693">
        <v>2300</v>
      </c>
      <c r="D7" s="690">
        <v>2012</v>
      </c>
      <c r="E7" s="698"/>
    </row>
    <row r="8" spans="1:5" ht="12.75">
      <c r="A8" s="712" t="s">
        <v>538</v>
      </c>
      <c r="B8" s="689">
        <v>1</v>
      </c>
      <c r="C8" s="693">
        <v>2300</v>
      </c>
      <c r="D8" s="690">
        <v>2012</v>
      </c>
      <c r="E8" s="698"/>
    </row>
    <row r="9" spans="1:5" ht="12.75">
      <c r="A9" s="712" t="s">
        <v>539</v>
      </c>
      <c r="B9" s="689">
        <v>1</v>
      </c>
      <c r="C9" s="693">
        <v>2000</v>
      </c>
      <c r="D9" s="690">
        <v>2012</v>
      </c>
      <c r="E9" s="698"/>
    </row>
    <row r="10" spans="1:5" ht="12.75">
      <c r="A10" s="801" t="s">
        <v>649</v>
      </c>
      <c r="B10" s="689">
        <v>1</v>
      </c>
      <c r="C10" s="780">
        <v>1650</v>
      </c>
      <c r="D10" s="796">
        <v>2012</v>
      </c>
      <c r="E10" s="800" t="s">
        <v>1161</v>
      </c>
    </row>
    <row r="11" spans="1:5" ht="12.75">
      <c r="A11" s="712" t="s">
        <v>515</v>
      </c>
      <c r="B11" s="689">
        <v>1</v>
      </c>
      <c r="C11" s="693">
        <v>1500</v>
      </c>
      <c r="D11" s="690">
        <v>2012</v>
      </c>
      <c r="E11" s="698"/>
    </row>
    <row r="12" spans="1:5" ht="12.75">
      <c r="A12" s="712" t="s">
        <v>260</v>
      </c>
      <c r="B12" s="689">
        <v>1</v>
      </c>
      <c r="C12" s="693">
        <v>1500</v>
      </c>
      <c r="D12" s="690">
        <v>2012</v>
      </c>
      <c r="E12" s="781"/>
    </row>
    <row r="13" spans="1:5" ht="12.75">
      <c r="A13" s="712" t="s">
        <v>586</v>
      </c>
      <c r="B13" s="689">
        <v>1</v>
      </c>
      <c r="C13" s="693">
        <v>1500</v>
      </c>
      <c r="D13" s="690">
        <v>2012</v>
      </c>
      <c r="E13" s="781"/>
    </row>
    <row r="14" spans="1:5" ht="12.75">
      <c r="A14" s="712" t="s">
        <v>261</v>
      </c>
      <c r="B14" s="689">
        <v>1</v>
      </c>
      <c r="C14" s="693">
        <v>1500</v>
      </c>
      <c r="D14" s="690">
        <v>2012</v>
      </c>
      <c r="E14" s="698"/>
    </row>
    <row r="15" spans="1:5" ht="12.75">
      <c r="A15" s="797" t="s">
        <v>633</v>
      </c>
      <c r="B15" s="691">
        <v>1</v>
      </c>
      <c r="C15" s="692">
        <v>1000</v>
      </c>
      <c r="D15" s="710">
        <v>2012</v>
      </c>
      <c r="E15" s="699"/>
    </row>
    <row r="16" spans="1:5" ht="12.75">
      <c r="A16" s="712" t="s">
        <v>523</v>
      </c>
      <c r="B16" s="689">
        <v>1</v>
      </c>
      <c r="C16" s="693">
        <v>1000</v>
      </c>
      <c r="D16" s="690">
        <v>2012</v>
      </c>
      <c r="E16" s="698"/>
    </row>
    <row r="17" spans="1:5" ht="12.75">
      <c r="A17" s="712" t="s">
        <v>511</v>
      </c>
      <c r="B17" s="689">
        <v>1</v>
      </c>
      <c r="C17" s="693">
        <v>700</v>
      </c>
      <c r="D17" s="690">
        <v>2012</v>
      </c>
      <c r="E17" s="698"/>
    </row>
    <row r="18" spans="1:5" ht="12.75">
      <c r="A18" s="712" t="s">
        <v>571</v>
      </c>
      <c r="B18" s="689">
        <v>1</v>
      </c>
      <c r="C18" s="693">
        <v>700</v>
      </c>
      <c r="D18" s="690">
        <v>2012</v>
      </c>
      <c r="E18" s="698"/>
    </row>
    <row r="19" spans="1:5" ht="12.75">
      <c r="A19" s="712" t="s">
        <v>541</v>
      </c>
      <c r="B19" s="689">
        <v>1</v>
      </c>
      <c r="C19" s="693">
        <v>600</v>
      </c>
      <c r="D19" s="690">
        <v>2012</v>
      </c>
      <c r="E19" s="698"/>
    </row>
    <row r="20" spans="1:5" ht="12.75">
      <c r="A20" s="712" t="s">
        <v>514</v>
      </c>
      <c r="B20" s="689">
        <v>1</v>
      </c>
      <c r="C20" s="693">
        <v>500</v>
      </c>
      <c r="D20" s="690">
        <v>2012</v>
      </c>
      <c r="E20" s="698"/>
    </row>
    <row r="21" spans="1:5" ht="12.75">
      <c r="A21" s="712" t="s">
        <v>502</v>
      </c>
      <c r="B21" s="689">
        <v>1</v>
      </c>
      <c r="C21" s="693">
        <v>200</v>
      </c>
      <c r="D21" s="690">
        <v>2012</v>
      </c>
      <c r="E21" s="698"/>
    </row>
    <row r="22" spans="1:5" ht="12.75">
      <c r="A22" s="712" t="s">
        <v>516</v>
      </c>
      <c r="B22" s="689">
        <v>1</v>
      </c>
      <c r="C22" s="693">
        <v>120</v>
      </c>
      <c r="D22" s="690">
        <v>2012</v>
      </c>
      <c r="E22" s="698" t="s">
        <v>653</v>
      </c>
    </row>
    <row r="23" spans="1:5" ht="12.75">
      <c r="A23" s="712" t="s">
        <v>609</v>
      </c>
      <c r="B23" s="689">
        <v>1</v>
      </c>
      <c r="C23" s="693">
        <v>120</v>
      </c>
      <c r="D23" s="690">
        <v>2012</v>
      </c>
      <c r="E23" s="698"/>
    </row>
    <row r="24" spans="1:5" ht="12.75">
      <c r="A24" s="712" t="s">
        <v>661</v>
      </c>
      <c r="B24" s="689">
        <v>1</v>
      </c>
      <c r="C24" s="693">
        <v>40</v>
      </c>
      <c r="D24" s="690">
        <v>2012</v>
      </c>
      <c r="E24" s="698"/>
    </row>
    <row r="25" spans="1:5" ht="12.75">
      <c r="A25" s="802" t="s">
        <v>297</v>
      </c>
      <c r="B25" s="689">
        <v>1</v>
      </c>
      <c r="C25" s="693">
        <v>2000</v>
      </c>
      <c r="D25" s="690">
        <v>2013</v>
      </c>
      <c r="E25" s="800" t="s">
        <v>1161</v>
      </c>
    </row>
    <row r="26" spans="1:5" ht="12.75">
      <c r="A26" s="712" t="s">
        <v>526</v>
      </c>
      <c r="B26" s="689">
        <v>1</v>
      </c>
      <c r="C26" s="693">
        <v>7000</v>
      </c>
      <c r="D26" s="690">
        <v>2014</v>
      </c>
      <c r="E26" s="698"/>
    </row>
    <row r="27" spans="1:5" ht="12.75">
      <c r="A27" s="803" t="s">
        <v>1157</v>
      </c>
      <c r="B27" s="691">
        <v>1</v>
      </c>
      <c r="C27" s="692">
        <v>53827</v>
      </c>
      <c r="D27" s="710"/>
      <c r="E27" s="800" t="s">
        <v>1161</v>
      </c>
    </row>
    <row r="28" spans="1:5" ht="12.75">
      <c r="A28" s="712" t="s">
        <v>519</v>
      </c>
      <c r="B28" s="689">
        <v>1</v>
      </c>
      <c r="C28" s="693">
        <v>13000</v>
      </c>
      <c r="D28" s="690"/>
      <c r="E28" s="698" t="s">
        <v>635</v>
      </c>
    </row>
    <row r="29" spans="1:5" ht="12.75">
      <c r="A29" s="701" t="s">
        <v>531</v>
      </c>
      <c r="B29" s="689">
        <v>1</v>
      </c>
      <c r="C29" s="693">
        <v>3000</v>
      </c>
      <c r="D29" s="690"/>
      <c r="E29" s="698" t="s">
        <v>530</v>
      </c>
    </row>
    <row r="30" spans="1:5" ht="12.75">
      <c r="A30" s="712" t="s">
        <v>295</v>
      </c>
      <c r="B30" s="689">
        <v>1</v>
      </c>
      <c r="C30" s="693">
        <v>1127</v>
      </c>
      <c r="D30" s="690"/>
      <c r="E30" s="698"/>
    </row>
    <row r="31" spans="1:5" ht="12.75">
      <c r="A31" s="712" t="s">
        <v>520</v>
      </c>
      <c r="B31" s="689">
        <v>1</v>
      </c>
      <c r="C31" s="693">
        <v>1000</v>
      </c>
      <c r="D31" s="690"/>
      <c r="E31" s="698" t="s">
        <v>659</v>
      </c>
    </row>
    <row r="32" spans="1:5" ht="12.75">
      <c r="A32" s="701" t="s">
        <v>641</v>
      </c>
      <c r="B32" s="689">
        <v>1</v>
      </c>
      <c r="C32" s="693">
        <v>890</v>
      </c>
      <c r="D32" s="690"/>
      <c r="E32" s="698" t="s">
        <v>263</v>
      </c>
    </row>
    <row r="33" spans="1:5" ht="24">
      <c r="A33" s="712" t="s">
        <v>517</v>
      </c>
      <c r="B33" s="689">
        <v>1</v>
      </c>
      <c r="C33" s="693">
        <v>400</v>
      </c>
      <c r="D33" s="690"/>
      <c r="E33" s="698" t="s">
        <v>657</v>
      </c>
    </row>
    <row r="34" spans="1:5" ht="12.75">
      <c r="A34" s="712" t="s">
        <v>630</v>
      </c>
      <c r="B34" s="689">
        <v>1</v>
      </c>
      <c r="C34" s="693">
        <v>360</v>
      </c>
      <c r="D34" s="690"/>
      <c r="E34" s="698"/>
    </row>
    <row r="35" spans="1:5" ht="12.75">
      <c r="A35" s="712" t="s">
        <v>650</v>
      </c>
      <c r="B35" s="689">
        <v>1</v>
      </c>
      <c r="C35" s="693">
        <v>353</v>
      </c>
      <c r="D35" s="690"/>
      <c r="E35" s="698" t="s">
        <v>651</v>
      </c>
    </row>
    <row r="36" spans="1:5" ht="12.75">
      <c r="A36" s="701" t="s">
        <v>643</v>
      </c>
      <c r="B36" s="689">
        <v>1</v>
      </c>
      <c r="C36" s="693">
        <v>240</v>
      </c>
      <c r="D36" s="690"/>
      <c r="E36" s="698"/>
    </row>
    <row r="37" spans="1:5" ht="12.75">
      <c r="A37" s="701" t="s">
        <v>644</v>
      </c>
      <c r="B37" s="689">
        <v>1</v>
      </c>
      <c r="C37" s="693">
        <v>220</v>
      </c>
      <c r="D37" s="690"/>
      <c r="E37" s="698"/>
    </row>
    <row r="38" spans="1:5" ht="12.75">
      <c r="A38" s="712" t="s">
        <v>639</v>
      </c>
      <c r="B38" s="689">
        <v>1</v>
      </c>
      <c r="C38" s="693">
        <v>195</v>
      </c>
      <c r="D38" s="690"/>
      <c r="E38" s="698"/>
    </row>
    <row r="39" spans="1:5" ht="25.5">
      <c r="A39" s="701" t="s">
        <v>477</v>
      </c>
      <c r="B39" s="689">
        <v>1</v>
      </c>
      <c r="C39" s="693">
        <v>158</v>
      </c>
      <c r="D39" s="690"/>
      <c r="E39" s="698"/>
    </row>
    <row r="40" spans="1:5" ht="12.75">
      <c r="A40" s="701" t="s">
        <v>645</v>
      </c>
      <c r="B40" s="689">
        <v>1</v>
      </c>
      <c r="C40" s="693">
        <v>150</v>
      </c>
      <c r="D40" s="690"/>
      <c r="E40" s="698"/>
    </row>
    <row r="41" spans="1:5" ht="12.75">
      <c r="A41" s="701" t="s">
        <v>647</v>
      </c>
      <c r="B41" s="689">
        <v>1</v>
      </c>
      <c r="C41" s="693">
        <v>150</v>
      </c>
      <c r="D41" s="690"/>
      <c r="E41" s="698"/>
    </row>
    <row r="42" spans="1:5" ht="12.75">
      <c r="A42" s="712" t="s">
        <v>626</v>
      </c>
      <c r="B42" s="689">
        <v>1</v>
      </c>
      <c r="C42" s="693">
        <v>120</v>
      </c>
      <c r="D42" s="690"/>
      <c r="E42" s="698"/>
    </row>
    <row r="43" spans="1:5" ht="12.75">
      <c r="A43" s="701" t="s">
        <v>646</v>
      </c>
      <c r="B43" s="689">
        <v>1</v>
      </c>
      <c r="C43" s="693">
        <v>80</v>
      </c>
      <c r="D43" s="690"/>
      <c r="E43" s="698"/>
    </row>
    <row r="44" spans="1:5" ht="12.75">
      <c r="A44" s="792" t="s">
        <v>1160</v>
      </c>
      <c r="B44" s="691">
        <v>1</v>
      </c>
      <c r="C44" s="692"/>
      <c r="D44" s="710"/>
      <c r="E44" s="800" t="s">
        <v>1161</v>
      </c>
    </row>
    <row r="45" spans="1:5" ht="12.75">
      <c r="A45" s="792" t="s">
        <v>276</v>
      </c>
      <c r="B45" s="691">
        <v>1</v>
      </c>
      <c r="C45" s="692"/>
      <c r="D45" s="710"/>
      <c r="E45" s="699"/>
    </row>
    <row r="46" spans="1:5" ht="12.75">
      <c r="A46" s="792" t="s">
        <v>277</v>
      </c>
      <c r="B46" s="691">
        <v>1</v>
      </c>
      <c r="C46" s="692"/>
      <c r="D46" s="710"/>
      <c r="E46" s="699"/>
    </row>
    <row r="47" spans="1:5" ht="24">
      <c r="A47" s="712" t="s">
        <v>652</v>
      </c>
      <c r="B47" s="689">
        <v>2</v>
      </c>
      <c r="C47" s="693">
        <v>75000</v>
      </c>
      <c r="D47" s="690">
        <v>2012</v>
      </c>
      <c r="E47" s="698" t="s">
        <v>264</v>
      </c>
    </row>
    <row r="48" spans="1:5" ht="12.75">
      <c r="A48" s="712" t="s">
        <v>602</v>
      </c>
      <c r="B48" s="689">
        <v>2</v>
      </c>
      <c r="C48" s="693">
        <v>7000</v>
      </c>
      <c r="D48" s="690">
        <v>2012</v>
      </c>
      <c r="E48" s="698"/>
    </row>
    <row r="49" spans="1:5" ht="12.75">
      <c r="A49" s="712" t="s">
        <v>610</v>
      </c>
      <c r="B49" s="689">
        <v>2</v>
      </c>
      <c r="C49" s="693">
        <v>5100</v>
      </c>
      <c r="D49" s="690">
        <v>2012</v>
      </c>
      <c r="E49" s="698"/>
    </row>
    <row r="50" spans="1:5" ht="14.25" customHeight="1">
      <c r="A50" s="712" t="s">
        <v>552</v>
      </c>
      <c r="B50" s="689">
        <v>2</v>
      </c>
      <c r="C50" s="693">
        <v>3000</v>
      </c>
      <c r="D50" s="690">
        <v>2012</v>
      </c>
      <c r="E50" s="698"/>
    </row>
    <row r="51" spans="1:5" ht="14.25" customHeight="1">
      <c r="A51" s="712" t="s">
        <v>556</v>
      </c>
      <c r="B51" s="689">
        <v>2</v>
      </c>
      <c r="C51" s="693">
        <v>2000</v>
      </c>
      <c r="D51" s="690">
        <v>2012</v>
      </c>
      <c r="E51" s="698"/>
    </row>
    <row r="52" spans="1:5" ht="12.75">
      <c r="A52" s="712" t="s">
        <v>611</v>
      </c>
      <c r="B52" s="689">
        <v>2</v>
      </c>
      <c r="C52" s="693">
        <v>1800</v>
      </c>
      <c r="D52" s="690">
        <v>2012</v>
      </c>
      <c r="E52" s="698"/>
    </row>
    <row r="53" spans="1:5" ht="12.75">
      <c r="A53" s="712" t="s">
        <v>557</v>
      </c>
      <c r="B53" s="689">
        <v>2</v>
      </c>
      <c r="C53" s="693">
        <v>1200</v>
      </c>
      <c r="D53" s="690">
        <v>2012</v>
      </c>
      <c r="E53" s="698"/>
    </row>
    <row r="54" spans="1:5" ht="12.75">
      <c r="A54" s="712" t="s">
        <v>472</v>
      </c>
      <c r="B54" s="689">
        <v>2</v>
      </c>
      <c r="C54" s="693">
        <v>1000</v>
      </c>
      <c r="D54" s="690">
        <v>2012</v>
      </c>
      <c r="E54" s="698"/>
    </row>
    <row r="55" spans="1:5" ht="12.75">
      <c r="A55" s="712" t="s">
        <v>616</v>
      </c>
      <c r="B55" s="689">
        <v>2</v>
      </c>
      <c r="C55" s="693">
        <v>1000</v>
      </c>
      <c r="D55" s="690">
        <v>2012</v>
      </c>
      <c r="E55" s="698"/>
    </row>
    <row r="56" spans="1:5" ht="12.75">
      <c r="A56" s="712" t="s">
        <v>615</v>
      </c>
      <c r="B56" s="689">
        <v>2</v>
      </c>
      <c r="C56" s="693">
        <v>1000</v>
      </c>
      <c r="D56" s="690">
        <v>2012</v>
      </c>
      <c r="E56" s="698"/>
    </row>
    <row r="57" spans="1:5" ht="12.75">
      <c r="A57" s="712" t="s">
        <v>594</v>
      </c>
      <c r="B57" s="689">
        <v>2</v>
      </c>
      <c r="C57" s="693">
        <v>1000</v>
      </c>
      <c r="D57" s="690">
        <v>2012</v>
      </c>
      <c r="E57" s="698"/>
    </row>
    <row r="58" spans="1:5" ht="12.75">
      <c r="A58" s="712" t="s">
        <v>553</v>
      </c>
      <c r="B58" s="689">
        <v>2</v>
      </c>
      <c r="C58" s="693">
        <v>1000</v>
      </c>
      <c r="D58" s="690">
        <v>2012</v>
      </c>
      <c r="E58" s="698"/>
    </row>
    <row r="59" spans="1:5" ht="12.75">
      <c r="A59" s="712" t="s">
        <v>503</v>
      </c>
      <c r="B59" s="689">
        <v>2</v>
      </c>
      <c r="C59" s="693">
        <v>800</v>
      </c>
      <c r="D59" s="690">
        <v>2012</v>
      </c>
      <c r="E59" s="698"/>
    </row>
    <row r="60" spans="1:5" ht="12.75">
      <c r="A60" s="712" t="s">
        <v>572</v>
      </c>
      <c r="B60" s="689">
        <v>2</v>
      </c>
      <c r="C60" s="693">
        <v>800</v>
      </c>
      <c r="D60" s="690">
        <v>2012</v>
      </c>
      <c r="E60" s="698"/>
    </row>
    <row r="61" spans="1:5" ht="12.75">
      <c r="A61" s="712" t="s">
        <v>508</v>
      </c>
      <c r="B61" s="689">
        <v>2</v>
      </c>
      <c r="C61" s="693">
        <v>600</v>
      </c>
      <c r="D61" s="690">
        <v>2012</v>
      </c>
      <c r="E61" s="698"/>
    </row>
    <row r="62" spans="1:5" ht="12.75">
      <c r="A62" s="712" t="s">
        <v>581</v>
      </c>
      <c r="B62" s="689">
        <v>2</v>
      </c>
      <c r="C62" s="693">
        <v>600</v>
      </c>
      <c r="D62" s="690">
        <v>2012</v>
      </c>
      <c r="E62" s="698"/>
    </row>
    <row r="63" spans="1:5" ht="13.5" customHeight="1">
      <c r="A63" s="712" t="s">
        <v>601</v>
      </c>
      <c r="B63" s="689">
        <v>2</v>
      </c>
      <c r="C63" s="693">
        <v>500</v>
      </c>
      <c r="D63" s="690">
        <v>2012</v>
      </c>
      <c r="E63" s="698"/>
    </row>
    <row r="64" spans="1:5" ht="12.75">
      <c r="A64" s="712" t="s">
        <v>599</v>
      </c>
      <c r="B64" s="689">
        <v>2</v>
      </c>
      <c r="C64" s="693">
        <v>500</v>
      </c>
      <c r="D64" s="690">
        <v>2012</v>
      </c>
      <c r="E64" s="698"/>
    </row>
    <row r="65" spans="1:5" ht="12.75">
      <c r="A65" s="712" t="s">
        <v>598</v>
      </c>
      <c r="B65" s="689">
        <v>2</v>
      </c>
      <c r="C65" s="693">
        <v>500</v>
      </c>
      <c r="D65" s="690">
        <v>2012</v>
      </c>
      <c r="E65" s="698"/>
    </row>
    <row r="66" spans="1:5" ht="12.75">
      <c r="A66" s="712" t="s">
        <v>561</v>
      </c>
      <c r="B66" s="689">
        <v>2</v>
      </c>
      <c r="C66" s="693">
        <v>500</v>
      </c>
      <c r="D66" s="690">
        <v>2012</v>
      </c>
      <c r="E66" s="698"/>
    </row>
    <row r="67" spans="1:5" ht="12.75">
      <c r="A67" s="712" t="s">
        <v>543</v>
      </c>
      <c r="B67" s="689">
        <v>2</v>
      </c>
      <c r="C67" s="693">
        <v>500</v>
      </c>
      <c r="D67" s="690">
        <v>2012</v>
      </c>
      <c r="E67" s="698"/>
    </row>
    <row r="68" spans="1:5" ht="12.75">
      <c r="A68" s="712" t="s">
        <v>612</v>
      </c>
      <c r="B68" s="689">
        <v>2</v>
      </c>
      <c r="C68" s="693">
        <v>400</v>
      </c>
      <c r="D68" s="690">
        <v>2012</v>
      </c>
      <c r="E68" s="698"/>
    </row>
    <row r="69" spans="1:5" ht="12.75">
      <c r="A69" s="712" t="s">
        <v>512</v>
      </c>
      <c r="B69" s="689">
        <v>2</v>
      </c>
      <c r="C69" s="693">
        <v>300</v>
      </c>
      <c r="D69" s="690">
        <v>2012</v>
      </c>
      <c r="E69" s="698"/>
    </row>
    <row r="70" spans="1:5" ht="14.25" customHeight="1">
      <c r="A70" s="712" t="s">
        <v>584</v>
      </c>
      <c r="B70" s="689">
        <v>2</v>
      </c>
      <c r="C70" s="693">
        <v>300</v>
      </c>
      <c r="D70" s="690">
        <v>2012</v>
      </c>
      <c r="E70" s="698"/>
    </row>
    <row r="71" spans="1:5" ht="12.75">
      <c r="A71" s="712" t="s">
        <v>589</v>
      </c>
      <c r="B71" s="689">
        <v>2</v>
      </c>
      <c r="C71" s="693">
        <v>300</v>
      </c>
      <c r="D71" s="690">
        <v>2012</v>
      </c>
      <c r="E71" s="698"/>
    </row>
    <row r="72" spans="1:5" ht="15" customHeight="1">
      <c r="A72" s="712" t="s">
        <v>596</v>
      </c>
      <c r="B72" s="689">
        <v>2</v>
      </c>
      <c r="C72" s="693">
        <v>300</v>
      </c>
      <c r="D72" s="690">
        <v>2012</v>
      </c>
      <c r="E72" s="698"/>
    </row>
    <row r="73" spans="1:5" ht="12.75">
      <c r="A73" s="712" t="s">
        <v>558</v>
      </c>
      <c r="B73" s="689">
        <v>2</v>
      </c>
      <c r="C73" s="693">
        <v>300</v>
      </c>
      <c r="D73" s="690">
        <v>2012</v>
      </c>
      <c r="E73" s="698"/>
    </row>
    <row r="74" spans="1:5" ht="12.75">
      <c r="A74" s="712" t="s">
        <v>564</v>
      </c>
      <c r="B74" s="689">
        <v>2</v>
      </c>
      <c r="C74" s="693">
        <v>300</v>
      </c>
      <c r="D74" s="690">
        <v>2012</v>
      </c>
      <c r="E74" s="698"/>
    </row>
    <row r="75" spans="1:5" ht="12.75">
      <c r="A75" s="712" t="s">
        <v>614</v>
      </c>
      <c r="B75" s="689">
        <v>2</v>
      </c>
      <c r="C75" s="693">
        <v>200</v>
      </c>
      <c r="D75" s="690">
        <v>2012</v>
      </c>
      <c r="E75" s="698"/>
    </row>
    <row r="76" spans="1:5" ht="12.75">
      <c r="A76" s="712" t="s">
        <v>585</v>
      </c>
      <c r="B76" s="689">
        <v>2</v>
      </c>
      <c r="C76" s="693">
        <v>200</v>
      </c>
      <c r="D76" s="690">
        <v>2012</v>
      </c>
      <c r="E76" s="698"/>
    </row>
    <row r="77" spans="1:5" ht="12.75">
      <c r="A77" s="712" t="s">
        <v>603</v>
      </c>
      <c r="B77" s="689">
        <v>2</v>
      </c>
      <c r="C77" s="693">
        <v>100</v>
      </c>
      <c r="D77" s="690">
        <v>2012</v>
      </c>
      <c r="E77" s="698"/>
    </row>
    <row r="78" spans="1:5" ht="12.75">
      <c r="A78" s="712" t="s">
        <v>597</v>
      </c>
      <c r="B78" s="689">
        <v>2</v>
      </c>
      <c r="C78" s="693">
        <v>100</v>
      </c>
      <c r="D78" s="690">
        <v>2012</v>
      </c>
      <c r="E78" s="698"/>
    </row>
    <row r="79" spans="1:5" ht="12.75">
      <c r="A79" s="712" t="s">
        <v>618</v>
      </c>
      <c r="B79" s="689">
        <v>2</v>
      </c>
      <c r="C79" s="693">
        <v>40</v>
      </c>
      <c r="D79" s="690">
        <v>2012</v>
      </c>
      <c r="E79" s="698"/>
    </row>
    <row r="80" spans="1:5" ht="12.75">
      <c r="A80" s="712" t="s">
        <v>617</v>
      </c>
      <c r="B80" s="689">
        <v>2</v>
      </c>
      <c r="C80" s="693">
        <v>15</v>
      </c>
      <c r="D80" s="690">
        <v>2012</v>
      </c>
      <c r="E80" s="698"/>
    </row>
    <row r="81" spans="1:5" ht="12.75">
      <c r="A81" s="712" t="s">
        <v>509</v>
      </c>
      <c r="B81" s="689">
        <v>2</v>
      </c>
      <c r="C81" s="693">
        <v>5500</v>
      </c>
      <c r="D81" s="690">
        <v>2013</v>
      </c>
      <c r="E81" s="698"/>
    </row>
    <row r="82" spans="1:5" ht="12.75">
      <c r="A82" s="712" t="s">
        <v>524</v>
      </c>
      <c r="B82" s="689">
        <v>2</v>
      </c>
      <c r="C82" s="693">
        <v>4000</v>
      </c>
      <c r="D82" s="690">
        <v>2013</v>
      </c>
      <c r="E82" s="698" t="s">
        <v>293</v>
      </c>
    </row>
    <row r="83" spans="1:5" ht="12.75">
      <c r="A83" s="712" t="s">
        <v>525</v>
      </c>
      <c r="B83" s="689">
        <v>2</v>
      </c>
      <c r="C83" s="693">
        <v>3000</v>
      </c>
      <c r="D83" s="690">
        <v>2013</v>
      </c>
      <c r="E83" s="698"/>
    </row>
    <row r="84" spans="1:5" ht="12.75">
      <c r="A84" s="712" t="s">
        <v>507</v>
      </c>
      <c r="B84" s="689">
        <v>2</v>
      </c>
      <c r="C84" s="693">
        <v>1100</v>
      </c>
      <c r="D84" s="690">
        <v>2013</v>
      </c>
      <c r="E84" s="698"/>
    </row>
    <row r="85" spans="1:5" ht="12.75">
      <c r="A85" s="712" t="s">
        <v>504</v>
      </c>
      <c r="B85" s="689">
        <v>2</v>
      </c>
      <c r="C85" s="693">
        <v>800</v>
      </c>
      <c r="D85" s="690">
        <v>2013</v>
      </c>
      <c r="E85" s="698"/>
    </row>
    <row r="86" spans="1:5" ht="12.75">
      <c r="A86" s="712" t="s">
        <v>513</v>
      </c>
      <c r="B86" s="689">
        <v>2</v>
      </c>
      <c r="C86" s="693">
        <v>600</v>
      </c>
      <c r="D86" s="690">
        <v>2013</v>
      </c>
      <c r="E86" s="698"/>
    </row>
    <row r="87" spans="1:5" ht="12.75">
      <c r="A87" s="701" t="s">
        <v>529</v>
      </c>
      <c r="B87" s="689">
        <v>2</v>
      </c>
      <c r="C87" s="693">
        <v>22500</v>
      </c>
      <c r="D87" s="690"/>
      <c r="E87" s="698" t="s">
        <v>654</v>
      </c>
    </row>
    <row r="88" spans="1:5" ht="24">
      <c r="A88" s="712" t="s">
        <v>631</v>
      </c>
      <c r="B88" s="689">
        <v>2</v>
      </c>
      <c r="C88" s="693">
        <v>4000</v>
      </c>
      <c r="D88" s="690"/>
      <c r="E88" s="698" t="s">
        <v>656</v>
      </c>
    </row>
    <row r="89" spans="1:5" ht="12.75">
      <c r="A89" s="712" t="s">
        <v>532</v>
      </c>
      <c r="B89" s="689">
        <v>2</v>
      </c>
      <c r="C89" s="693">
        <v>1300</v>
      </c>
      <c r="D89" s="690"/>
      <c r="E89" s="698" t="s">
        <v>655</v>
      </c>
    </row>
    <row r="90" spans="1:5" ht="12.75">
      <c r="A90" s="712" t="s">
        <v>518</v>
      </c>
      <c r="B90" s="689">
        <v>2</v>
      </c>
      <c r="C90" s="693">
        <v>625</v>
      </c>
      <c r="D90" s="690"/>
      <c r="E90" s="698" t="s">
        <v>658</v>
      </c>
    </row>
    <row r="91" spans="1:5" ht="12.75">
      <c r="A91" s="701" t="s">
        <v>648</v>
      </c>
      <c r="B91" s="689">
        <v>2</v>
      </c>
      <c r="C91" s="693">
        <v>350</v>
      </c>
      <c r="D91" s="690"/>
      <c r="E91" s="698"/>
    </row>
    <row r="92" spans="1:5" ht="12.75">
      <c r="A92" s="712" t="s">
        <v>621</v>
      </c>
      <c r="B92" s="689">
        <v>2</v>
      </c>
      <c r="C92" s="693">
        <v>250</v>
      </c>
      <c r="D92" s="690"/>
      <c r="E92" s="698"/>
    </row>
    <row r="93" spans="1:5" ht="12.75">
      <c r="A93" s="712" t="s">
        <v>625</v>
      </c>
      <c r="B93" s="689">
        <v>2</v>
      </c>
      <c r="C93" s="693">
        <v>150</v>
      </c>
      <c r="D93" s="690"/>
      <c r="E93" s="698"/>
    </row>
    <row r="94" spans="1:5" ht="12.75">
      <c r="A94" s="712" t="s">
        <v>627</v>
      </c>
      <c r="B94" s="689">
        <v>2</v>
      </c>
      <c r="C94" s="693">
        <v>150</v>
      </c>
      <c r="D94" s="690"/>
      <c r="E94" s="698"/>
    </row>
    <row r="95" spans="1:5" ht="12.75">
      <c r="A95" s="712" t="s">
        <v>640</v>
      </c>
      <c r="B95" s="689">
        <v>2</v>
      </c>
      <c r="C95" s="693">
        <v>150</v>
      </c>
      <c r="D95" s="690"/>
      <c r="E95" s="698"/>
    </row>
    <row r="96" spans="1:5" ht="12.75">
      <c r="A96" s="712" t="s">
        <v>638</v>
      </c>
      <c r="B96" s="689">
        <v>2</v>
      </c>
      <c r="C96" s="693">
        <v>150</v>
      </c>
      <c r="D96" s="690"/>
      <c r="E96" s="698"/>
    </row>
    <row r="97" spans="1:5" ht="25.5">
      <c r="A97" s="701" t="s">
        <v>642</v>
      </c>
      <c r="B97" s="689">
        <v>2</v>
      </c>
      <c r="C97" s="693">
        <v>120</v>
      </c>
      <c r="D97" s="690"/>
      <c r="E97" s="698"/>
    </row>
    <row r="98" spans="1:5" ht="12.75">
      <c r="A98" s="712" t="s">
        <v>622</v>
      </c>
      <c r="B98" s="689">
        <v>2</v>
      </c>
      <c r="C98" s="693">
        <v>100</v>
      </c>
      <c r="D98" s="690"/>
      <c r="E98" s="698"/>
    </row>
    <row r="99" spans="1:5" ht="12.75">
      <c r="A99" s="712" t="s">
        <v>624</v>
      </c>
      <c r="B99" s="689">
        <v>2</v>
      </c>
      <c r="C99" s="693">
        <v>100</v>
      </c>
      <c r="D99" s="690"/>
      <c r="E99" s="698"/>
    </row>
    <row r="100" spans="1:5" ht="12.75">
      <c r="A100" s="712" t="s">
        <v>628</v>
      </c>
      <c r="B100" s="689">
        <v>2</v>
      </c>
      <c r="C100" s="693">
        <v>80</v>
      </c>
      <c r="D100" s="690"/>
      <c r="E100" s="698"/>
    </row>
    <row r="101" spans="1:5" ht="12.75">
      <c r="A101" s="712" t="s">
        <v>629</v>
      </c>
      <c r="B101" s="689">
        <v>2</v>
      </c>
      <c r="C101" s="693">
        <v>50</v>
      </c>
      <c r="D101" s="690"/>
      <c r="E101" s="698"/>
    </row>
    <row r="102" spans="1:5" ht="12.75">
      <c r="A102" s="792" t="s">
        <v>1158</v>
      </c>
      <c r="B102" s="691">
        <v>3</v>
      </c>
      <c r="C102" s="692">
        <v>18800</v>
      </c>
      <c r="D102" s="710"/>
      <c r="E102" s="699"/>
    </row>
    <row r="103" spans="1:5" ht="12.75">
      <c r="A103" s="712" t="s">
        <v>522</v>
      </c>
      <c r="B103" s="689">
        <v>3</v>
      </c>
      <c r="C103" s="693">
        <v>2500</v>
      </c>
      <c r="D103" s="690">
        <v>2014</v>
      </c>
      <c r="E103" s="698" t="s">
        <v>259</v>
      </c>
    </row>
    <row r="104" spans="1:5" ht="12.75">
      <c r="A104" s="712" t="s">
        <v>604</v>
      </c>
      <c r="B104" s="689">
        <v>3</v>
      </c>
      <c r="C104" s="693">
        <v>5000</v>
      </c>
      <c r="D104" s="690">
        <v>2012</v>
      </c>
      <c r="E104" s="698"/>
    </row>
    <row r="105" spans="1:5" ht="12.75">
      <c r="A105" s="712" t="s">
        <v>474</v>
      </c>
      <c r="B105" s="689">
        <v>3</v>
      </c>
      <c r="C105" s="693">
        <v>3150</v>
      </c>
      <c r="D105" s="690">
        <v>2012</v>
      </c>
      <c r="E105" s="698" t="s">
        <v>527</v>
      </c>
    </row>
    <row r="106" spans="1:5" ht="12.75">
      <c r="A106" s="712" t="s">
        <v>565</v>
      </c>
      <c r="B106" s="689">
        <v>3</v>
      </c>
      <c r="C106" s="693">
        <v>2800</v>
      </c>
      <c r="D106" s="690">
        <v>2012</v>
      </c>
      <c r="E106" s="698"/>
    </row>
    <row r="107" spans="1:5" ht="12.75">
      <c r="A107" s="712" t="s">
        <v>467</v>
      </c>
      <c r="B107" s="689">
        <v>3</v>
      </c>
      <c r="C107" s="693">
        <v>2500</v>
      </c>
      <c r="D107" s="690">
        <v>2012</v>
      </c>
      <c r="E107" s="698" t="s">
        <v>527</v>
      </c>
    </row>
    <row r="108" spans="1:5" ht="12.75">
      <c r="A108" s="712" t="s">
        <v>560</v>
      </c>
      <c r="B108" s="689">
        <v>3</v>
      </c>
      <c r="C108" s="693">
        <v>2500</v>
      </c>
      <c r="D108" s="690">
        <v>2012</v>
      </c>
      <c r="E108" s="698"/>
    </row>
    <row r="109" spans="1:5" ht="12.75">
      <c r="A109" s="712" t="s">
        <v>469</v>
      </c>
      <c r="B109" s="689">
        <v>3</v>
      </c>
      <c r="C109" s="693">
        <v>2000</v>
      </c>
      <c r="D109" s="690">
        <v>2012</v>
      </c>
      <c r="E109" s="698" t="s">
        <v>527</v>
      </c>
    </row>
    <row r="110" spans="1:5" ht="12.75">
      <c r="A110" s="712" t="s">
        <v>587</v>
      </c>
      <c r="B110" s="689">
        <v>3</v>
      </c>
      <c r="C110" s="693">
        <v>2000</v>
      </c>
      <c r="D110" s="690">
        <v>2012</v>
      </c>
      <c r="E110" s="698"/>
    </row>
    <row r="111" spans="1:5" ht="12.75">
      <c r="A111" s="712" t="s">
        <v>559</v>
      </c>
      <c r="B111" s="689">
        <v>3</v>
      </c>
      <c r="C111" s="693">
        <v>2000</v>
      </c>
      <c r="D111" s="690">
        <v>2012</v>
      </c>
      <c r="E111" s="698"/>
    </row>
    <row r="112" spans="1:5" ht="12.75">
      <c r="A112" s="712" t="s">
        <v>468</v>
      </c>
      <c r="B112" s="689">
        <v>3</v>
      </c>
      <c r="C112" s="693">
        <v>1500</v>
      </c>
      <c r="D112" s="690">
        <v>2012</v>
      </c>
      <c r="E112" s="698" t="s">
        <v>527</v>
      </c>
    </row>
    <row r="113" spans="1:5" ht="12.75">
      <c r="A113" s="712" t="s">
        <v>579</v>
      </c>
      <c r="B113" s="689">
        <v>3</v>
      </c>
      <c r="C113" s="693">
        <v>1500</v>
      </c>
      <c r="D113" s="690">
        <v>2012</v>
      </c>
      <c r="E113" s="698"/>
    </row>
    <row r="114" spans="1:5" ht="12.75">
      <c r="A114" s="712" t="s">
        <v>578</v>
      </c>
      <c r="B114" s="689">
        <v>3</v>
      </c>
      <c r="C114" s="693">
        <v>1500</v>
      </c>
      <c r="D114" s="690">
        <v>2012</v>
      </c>
      <c r="E114" s="698"/>
    </row>
    <row r="115" spans="1:5" ht="12.75">
      <c r="A115" s="712" t="s">
        <v>550</v>
      </c>
      <c r="B115" s="689">
        <v>3</v>
      </c>
      <c r="C115" s="693">
        <v>1400</v>
      </c>
      <c r="D115" s="690">
        <v>2012</v>
      </c>
      <c r="E115" s="698"/>
    </row>
    <row r="116" spans="1:5" ht="12.75">
      <c r="A116" s="712" t="s">
        <v>608</v>
      </c>
      <c r="B116" s="689">
        <v>3</v>
      </c>
      <c r="C116" s="693">
        <v>1000</v>
      </c>
      <c r="D116" s="690">
        <v>2012</v>
      </c>
      <c r="E116" s="698"/>
    </row>
    <row r="117" spans="1:5" ht="12.75">
      <c r="A117" s="712" t="s">
        <v>1156</v>
      </c>
      <c r="B117" s="689">
        <v>3</v>
      </c>
      <c r="C117" s="693">
        <v>1000</v>
      </c>
      <c r="D117" s="690">
        <v>2012</v>
      </c>
      <c r="E117" s="698"/>
    </row>
    <row r="118" spans="1:5" ht="12.75">
      <c r="A118" s="712" t="s">
        <v>545</v>
      </c>
      <c r="B118" s="689">
        <v>3</v>
      </c>
      <c r="C118" s="693">
        <v>1000</v>
      </c>
      <c r="D118" s="690">
        <v>2012</v>
      </c>
      <c r="E118" s="698"/>
    </row>
    <row r="119" spans="1:5" ht="12.75">
      <c r="A119" s="712" t="s">
        <v>563</v>
      </c>
      <c r="B119" s="689">
        <v>3</v>
      </c>
      <c r="C119" s="693">
        <v>800</v>
      </c>
      <c r="D119" s="690">
        <v>2012</v>
      </c>
      <c r="E119" s="698"/>
    </row>
    <row r="120" spans="1:5" ht="12.75">
      <c r="A120" s="712" t="s">
        <v>574</v>
      </c>
      <c r="B120" s="689">
        <v>3</v>
      </c>
      <c r="C120" s="693">
        <v>700</v>
      </c>
      <c r="D120" s="690">
        <v>2012</v>
      </c>
      <c r="E120" s="698"/>
    </row>
    <row r="121" spans="1:5" ht="12.75">
      <c r="A121" s="712" t="s">
        <v>551</v>
      </c>
      <c r="B121" s="689">
        <v>3</v>
      </c>
      <c r="C121" s="693">
        <v>500</v>
      </c>
      <c r="D121" s="690">
        <v>2012</v>
      </c>
      <c r="E121" s="698"/>
    </row>
    <row r="122" spans="1:5" ht="12.75">
      <c r="A122" s="712" t="s">
        <v>562</v>
      </c>
      <c r="B122" s="689">
        <v>3</v>
      </c>
      <c r="C122" s="693">
        <v>500</v>
      </c>
      <c r="D122" s="690">
        <v>2012</v>
      </c>
      <c r="E122" s="698"/>
    </row>
    <row r="123" spans="1:5" ht="12.75">
      <c r="A123" s="712" t="s">
        <v>510</v>
      </c>
      <c r="B123" s="689">
        <v>3</v>
      </c>
      <c r="C123" s="693">
        <v>461</v>
      </c>
      <c r="D123" s="690">
        <v>2012</v>
      </c>
      <c r="E123" s="698" t="s">
        <v>634</v>
      </c>
    </row>
    <row r="124" spans="1:5" ht="12.75">
      <c r="A124" s="712" t="s">
        <v>607</v>
      </c>
      <c r="B124" s="689">
        <v>3</v>
      </c>
      <c r="C124" s="693">
        <v>450</v>
      </c>
      <c r="D124" s="690">
        <v>2012</v>
      </c>
      <c r="E124" s="698"/>
    </row>
    <row r="125" spans="1:5" ht="12.75">
      <c r="A125" s="712" t="s">
        <v>619</v>
      </c>
      <c r="B125" s="689">
        <v>3</v>
      </c>
      <c r="C125" s="693">
        <v>349</v>
      </c>
      <c r="D125" s="690">
        <v>2012</v>
      </c>
      <c r="E125" s="698" t="s">
        <v>634</v>
      </c>
    </row>
    <row r="126" spans="1:5" ht="12.75">
      <c r="A126" s="712" t="s">
        <v>554</v>
      </c>
      <c r="B126" s="689">
        <v>3</v>
      </c>
      <c r="C126" s="693">
        <v>300</v>
      </c>
      <c r="D126" s="690">
        <v>2012</v>
      </c>
      <c r="E126" s="698"/>
    </row>
    <row r="127" spans="1:5" ht="12.75">
      <c r="A127" s="712" t="s">
        <v>473</v>
      </c>
      <c r="B127" s="689">
        <v>3</v>
      </c>
      <c r="C127" s="693">
        <v>250</v>
      </c>
      <c r="D127" s="690">
        <v>2012</v>
      </c>
      <c r="E127" s="698" t="s">
        <v>527</v>
      </c>
    </row>
    <row r="128" spans="1:5" ht="12.75">
      <c r="A128" s="712" t="s">
        <v>605</v>
      </c>
      <c r="B128" s="689">
        <v>3</v>
      </c>
      <c r="C128" s="693">
        <v>250</v>
      </c>
      <c r="D128" s="690">
        <v>2012</v>
      </c>
      <c r="E128" s="698"/>
    </row>
    <row r="129" spans="1:5" ht="12.75">
      <c r="A129" s="712" t="s">
        <v>575</v>
      </c>
      <c r="B129" s="689">
        <v>3</v>
      </c>
      <c r="C129" s="693">
        <v>200</v>
      </c>
      <c r="D129" s="690">
        <v>2012</v>
      </c>
      <c r="E129" s="698"/>
    </row>
    <row r="130" spans="1:5" ht="12.75">
      <c r="A130" s="712" t="s">
        <v>577</v>
      </c>
      <c r="B130" s="689">
        <v>3</v>
      </c>
      <c r="C130" s="693">
        <v>200</v>
      </c>
      <c r="D130" s="690">
        <v>2012</v>
      </c>
      <c r="E130" s="698"/>
    </row>
    <row r="131" spans="1:5" ht="12.75">
      <c r="A131" s="712" t="s">
        <v>606</v>
      </c>
      <c r="B131" s="689">
        <v>3</v>
      </c>
      <c r="C131" s="693">
        <v>200</v>
      </c>
      <c r="D131" s="690">
        <v>2012</v>
      </c>
      <c r="E131" s="698"/>
    </row>
    <row r="132" spans="1:5" ht="12.75">
      <c r="A132" s="712" t="s">
        <v>566</v>
      </c>
      <c r="B132" s="689">
        <v>3</v>
      </c>
      <c r="C132" s="693">
        <v>160</v>
      </c>
      <c r="D132" s="690">
        <v>2012</v>
      </c>
      <c r="E132" s="698"/>
    </row>
    <row r="133" spans="1:5" ht="12.75">
      <c r="A133" s="712" t="s">
        <v>591</v>
      </c>
      <c r="B133" s="689">
        <v>3</v>
      </c>
      <c r="C133" s="693">
        <v>150</v>
      </c>
      <c r="D133" s="690">
        <v>2012</v>
      </c>
      <c r="E133" s="698"/>
    </row>
    <row r="134" spans="1:5" ht="12.75">
      <c r="A134" s="712" t="s">
        <v>582</v>
      </c>
      <c r="B134" s="689">
        <v>3</v>
      </c>
      <c r="C134" s="693">
        <v>100</v>
      </c>
      <c r="D134" s="690">
        <v>2012</v>
      </c>
      <c r="E134" s="698"/>
    </row>
    <row r="135" spans="1:5" ht="12.75">
      <c r="A135" s="712" t="s">
        <v>583</v>
      </c>
      <c r="B135" s="689">
        <v>3</v>
      </c>
      <c r="C135" s="693">
        <v>100</v>
      </c>
      <c r="D135" s="690">
        <v>2012</v>
      </c>
      <c r="E135" s="698"/>
    </row>
    <row r="136" spans="1:5" ht="12.75">
      <c r="A136" s="712" t="s">
        <v>592</v>
      </c>
      <c r="B136" s="689">
        <v>3</v>
      </c>
      <c r="C136" s="693">
        <v>100</v>
      </c>
      <c r="D136" s="690">
        <v>2012</v>
      </c>
      <c r="E136" s="698"/>
    </row>
    <row r="137" spans="1:5" ht="12.75">
      <c r="A137" s="712" t="s">
        <v>588</v>
      </c>
      <c r="B137" s="689">
        <v>3</v>
      </c>
      <c r="C137" s="693">
        <v>100</v>
      </c>
      <c r="D137" s="690">
        <v>2012</v>
      </c>
      <c r="E137" s="698"/>
    </row>
    <row r="138" spans="1:5" ht="12.75">
      <c r="A138" s="712" t="s">
        <v>292</v>
      </c>
      <c r="B138" s="689">
        <v>3</v>
      </c>
      <c r="C138" s="693">
        <v>8700</v>
      </c>
      <c r="D138" s="690">
        <v>2013</v>
      </c>
      <c r="E138" s="698"/>
    </row>
    <row r="139" spans="1:5" ht="12.75">
      <c r="A139" s="712" t="s">
        <v>505</v>
      </c>
      <c r="B139" s="689">
        <v>3</v>
      </c>
      <c r="C139" s="693">
        <v>1500</v>
      </c>
      <c r="D139" s="690">
        <v>2014</v>
      </c>
      <c r="E139" s="698"/>
    </row>
    <row r="140" spans="1:5" ht="12.75">
      <c r="A140" s="712" t="s">
        <v>296</v>
      </c>
      <c r="B140" s="689">
        <v>3</v>
      </c>
      <c r="C140" s="693">
        <v>1667</v>
      </c>
      <c r="D140" s="690"/>
      <c r="E140" s="698"/>
    </row>
    <row r="141" spans="1:5" ht="12.75">
      <c r="A141" s="712" t="s">
        <v>521</v>
      </c>
      <c r="B141" s="689">
        <v>3</v>
      </c>
      <c r="C141" s="693">
        <v>1500</v>
      </c>
      <c r="D141" s="690"/>
      <c r="E141" s="698"/>
    </row>
    <row r="142" spans="1:5" ht="12.75">
      <c r="A142" s="712" t="s">
        <v>636</v>
      </c>
      <c r="B142" s="689">
        <v>3</v>
      </c>
      <c r="C142" s="693">
        <v>400</v>
      </c>
      <c r="D142" s="690"/>
      <c r="E142" s="698"/>
    </row>
    <row r="143" spans="1:5" ht="14.25" customHeight="1">
      <c r="A143" s="712" t="s">
        <v>620</v>
      </c>
      <c r="B143" s="689">
        <v>3</v>
      </c>
      <c r="C143" s="693">
        <v>80</v>
      </c>
      <c r="D143" s="690"/>
      <c r="E143" s="698"/>
    </row>
    <row r="144" spans="1:5" ht="12.75">
      <c r="A144" s="712" t="s">
        <v>637</v>
      </c>
      <c r="B144" s="689">
        <v>3</v>
      </c>
      <c r="C144" s="693">
        <v>50</v>
      </c>
      <c r="D144" s="690"/>
      <c r="E144" s="698"/>
    </row>
    <row r="145" spans="1:5" ht="12.75">
      <c r="A145" s="712" t="s">
        <v>623</v>
      </c>
      <c r="B145" s="689">
        <v>3</v>
      </c>
      <c r="C145" s="693">
        <v>25</v>
      </c>
      <c r="D145" s="690"/>
      <c r="E145" s="698"/>
    </row>
    <row r="146" spans="1:5" ht="12.75">
      <c r="A146" s="792" t="s">
        <v>289</v>
      </c>
      <c r="B146" s="691">
        <v>3</v>
      </c>
      <c r="C146" s="692">
        <v>9200</v>
      </c>
      <c r="D146" s="710"/>
      <c r="E146" s="699" t="s">
        <v>1162</v>
      </c>
    </row>
    <row r="147" spans="1:5" ht="12.75">
      <c r="A147" s="712" t="s">
        <v>471</v>
      </c>
      <c r="B147" s="689"/>
      <c r="C147" s="693">
        <v>1000</v>
      </c>
      <c r="D147" s="690">
        <v>2012</v>
      </c>
      <c r="E147" s="708" t="s">
        <v>528</v>
      </c>
    </row>
    <row r="148" spans="1:5" ht="12.75">
      <c r="A148" s="712" t="s">
        <v>501</v>
      </c>
      <c r="B148" s="689"/>
      <c r="C148" s="693">
        <v>500</v>
      </c>
      <c r="D148" s="690">
        <v>2012</v>
      </c>
      <c r="E148" s="708" t="s">
        <v>528</v>
      </c>
    </row>
    <row r="149" spans="1:5" ht="12.75">
      <c r="A149" s="712" t="s">
        <v>500</v>
      </c>
      <c r="B149" s="689"/>
      <c r="C149" s="693">
        <v>400</v>
      </c>
      <c r="D149" s="690">
        <v>2012</v>
      </c>
      <c r="E149" s="708" t="s">
        <v>528</v>
      </c>
    </row>
    <row r="150" spans="1:5" ht="22.5">
      <c r="A150" s="712" t="s">
        <v>660</v>
      </c>
      <c r="B150" s="689"/>
      <c r="C150" s="693">
        <v>2000</v>
      </c>
      <c r="D150" s="690"/>
      <c r="E150" s="708" t="s">
        <v>265</v>
      </c>
    </row>
    <row r="151" spans="1:5" ht="12.75">
      <c r="A151" s="792" t="s">
        <v>275</v>
      </c>
      <c r="B151" s="691"/>
      <c r="C151" s="692"/>
      <c r="D151" s="710"/>
      <c r="E151" s="699"/>
    </row>
    <row r="152" spans="1:5" ht="12.75">
      <c r="A152" s="792" t="s">
        <v>273</v>
      </c>
      <c r="B152" s="691"/>
      <c r="C152" s="692"/>
      <c r="D152" s="710"/>
      <c r="E152" s="699" t="s">
        <v>266</v>
      </c>
    </row>
    <row r="153" spans="1:5" ht="12.75">
      <c r="A153" s="792" t="s">
        <v>274</v>
      </c>
      <c r="B153" s="691"/>
      <c r="C153" s="692"/>
      <c r="D153" s="710"/>
      <c r="E153" s="699" t="s">
        <v>1159</v>
      </c>
    </row>
    <row r="154" spans="1:5" ht="12.75">
      <c r="A154" s="792" t="s">
        <v>291</v>
      </c>
      <c r="B154" s="691"/>
      <c r="C154" s="692"/>
      <c r="D154" s="710"/>
      <c r="E154" s="699"/>
    </row>
    <row r="155" spans="1:5" ht="12.75">
      <c r="A155" s="712" t="s">
        <v>613</v>
      </c>
      <c r="B155" s="689"/>
      <c r="C155" s="694"/>
      <c r="D155" s="690"/>
      <c r="E155" s="708" t="s">
        <v>528</v>
      </c>
    </row>
    <row r="156" spans="1:5" ht="6" customHeight="1" thickBot="1">
      <c r="A156" s="798"/>
      <c r="B156" s="687"/>
      <c r="C156" s="687"/>
      <c r="D156" s="711"/>
      <c r="E156" s="697"/>
    </row>
    <row r="157" spans="1:5" ht="13.5" thickBot="1">
      <c r="A157" s="798"/>
      <c r="B157" s="695" t="s">
        <v>912</v>
      </c>
      <c r="C157" s="702">
        <f>SUM(C3:C156)</f>
        <v>451472</v>
      </c>
      <c r="D157" s="711"/>
      <c r="E157" s="700"/>
    </row>
  </sheetData>
  <printOptions horizontalCentered="1"/>
  <pageMargins left="0" right="0" top="0.1968503937007874" bottom="0.1968503937007874" header="0.11811023622047245" footer="0.5118110236220472"/>
  <pageSetup horizontalDpi="600" verticalDpi="600" orientation="landscape" paperSize="9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B29" sqref="B29"/>
    </sheetView>
  </sheetViews>
  <sheetFormatPr defaultColWidth="9.00390625" defaultRowHeight="12.75"/>
  <cols>
    <col min="1" max="1" width="43.00390625" style="719" customWidth="1"/>
    <col min="2" max="2" width="10.125" style="719" bestFit="1" customWidth="1"/>
    <col min="3" max="3" width="6.875" style="722" bestFit="1" customWidth="1"/>
    <col min="4" max="4" width="9.625" style="722" bestFit="1" customWidth="1"/>
    <col min="5" max="5" width="77.875" style="719" customWidth="1"/>
    <col min="6" max="16384" width="9.125" style="719" customWidth="1"/>
  </cols>
  <sheetData>
    <row r="1" spans="1:5" ht="26.25" thickBot="1">
      <c r="A1" s="736" t="s">
        <v>537</v>
      </c>
      <c r="B1" s="758" t="s">
        <v>480</v>
      </c>
      <c r="C1" s="759" t="s">
        <v>481</v>
      </c>
      <c r="D1" s="758" t="s">
        <v>482</v>
      </c>
      <c r="E1" s="760" t="s">
        <v>483</v>
      </c>
    </row>
    <row r="2" spans="1:5" ht="36">
      <c r="A2" s="804" t="s">
        <v>484</v>
      </c>
      <c r="B2" s="734">
        <v>1800</v>
      </c>
      <c r="C2" s="735">
        <v>1</v>
      </c>
      <c r="D2" s="735" t="s">
        <v>485</v>
      </c>
      <c r="E2" s="754" t="s">
        <v>486</v>
      </c>
    </row>
    <row r="3" spans="1:5" ht="12.75">
      <c r="A3" s="738" t="s">
        <v>487</v>
      </c>
      <c r="B3" s="732">
        <v>75</v>
      </c>
      <c r="C3" s="720">
        <v>2</v>
      </c>
      <c r="D3" s="720">
        <v>2012</v>
      </c>
      <c r="E3" s="739" t="s">
        <v>488</v>
      </c>
    </row>
    <row r="4" spans="1:5" ht="36">
      <c r="A4" s="740" t="s">
        <v>455</v>
      </c>
      <c r="B4" s="733">
        <v>200</v>
      </c>
      <c r="C4" s="720">
        <v>3</v>
      </c>
      <c r="D4" s="720" t="s">
        <v>489</v>
      </c>
      <c r="E4" s="755" t="s">
        <v>490</v>
      </c>
    </row>
    <row r="5" spans="1:5" ht="36">
      <c r="A5" s="740" t="s">
        <v>457</v>
      </c>
      <c r="B5" s="733">
        <v>500</v>
      </c>
      <c r="C5" s="721" t="s">
        <v>491</v>
      </c>
      <c r="D5" s="720" t="s">
        <v>489</v>
      </c>
      <c r="E5" s="756" t="s">
        <v>494</v>
      </c>
    </row>
    <row r="6" spans="1:5" ht="50.25" customHeight="1">
      <c r="A6" s="740" t="s">
        <v>495</v>
      </c>
      <c r="B6" s="733">
        <v>100</v>
      </c>
      <c r="C6" s="720">
        <v>1</v>
      </c>
      <c r="D6" s="720">
        <v>2013</v>
      </c>
      <c r="E6" s="755" t="s">
        <v>496</v>
      </c>
    </row>
    <row r="7" spans="1:5" ht="60.75" thickBot="1">
      <c r="A7" s="741" t="s">
        <v>497</v>
      </c>
      <c r="B7" s="742">
        <v>200</v>
      </c>
      <c r="C7" s="743" t="s">
        <v>498</v>
      </c>
      <c r="D7" s="744">
        <v>2013</v>
      </c>
      <c r="E7" s="757" t="s">
        <v>499</v>
      </c>
    </row>
    <row r="8" ht="13.5" thickBot="1">
      <c r="B8" s="737">
        <f>SUM(B2:B7)</f>
        <v>2875</v>
      </c>
    </row>
    <row r="9" ht="9" customHeight="1" thickBot="1"/>
    <row r="10" spans="1:5" ht="26.25" thickBot="1">
      <c r="A10" s="736" t="s">
        <v>536</v>
      </c>
      <c r="B10" s="758" t="s">
        <v>480</v>
      </c>
      <c r="C10" s="759" t="s">
        <v>481</v>
      </c>
      <c r="D10" s="758" t="s">
        <v>482</v>
      </c>
      <c r="E10" s="760" t="s">
        <v>483</v>
      </c>
    </row>
    <row r="11" spans="1:5" ht="13.5" thickBot="1">
      <c r="A11" s="745" t="s">
        <v>533</v>
      </c>
      <c r="B11" s="742">
        <v>1000</v>
      </c>
      <c r="C11" s="744">
        <v>3</v>
      </c>
      <c r="D11" s="744">
        <v>2013</v>
      </c>
      <c r="E11" s="746" t="s">
        <v>534</v>
      </c>
    </row>
    <row r="12" ht="13.5" thickBot="1">
      <c r="B12" s="737">
        <f>SUM(B11:B11)</f>
        <v>1000</v>
      </c>
    </row>
    <row r="13" ht="10.5" customHeight="1" thickBot="1"/>
    <row r="14" spans="1:5" ht="26.25" thickBot="1">
      <c r="A14" s="736" t="s">
        <v>535</v>
      </c>
      <c r="B14" s="758" t="s">
        <v>480</v>
      </c>
      <c r="C14" s="759" t="s">
        <v>481</v>
      </c>
      <c r="D14" s="758" t="s">
        <v>482</v>
      </c>
      <c r="E14" s="760" t="s">
        <v>483</v>
      </c>
    </row>
    <row r="15" spans="1:5" ht="12.75">
      <c r="A15" s="747" t="s">
        <v>570</v>
      </c>
      <c r="B15" s="693">
        <v>100</v>
      </c>
      <c r="C15" s="689">
        <v>1</v>
      </c>
      <c r="D15" s="690">
        <v>2012</v>
      </c>
      <c r="E15" s="748"/>
    </row>
    <row r="16" spans="1:5" ht="12.75">
      <c r="A16" s="747" t="s">
        <v>580</v>
      </c>
      <c r="B16" s="689">
        <v>250</v>
      </c>
      <c r="C16" s="693">
        <v>2</v>
      </c>
      <c r="D16" s="690">
        <v>2012</v>
      </c>
      <c r="E16" s="748"/>
    </row>
    <row r="17" spans="1:5" ht="12.75">
      <c r="A17" s="747" t="s">
        <v>600</v>
      </c>
      <c r="B17" s="693">
        <v>250</v>
      </c>
      <c r="C17" s="689">
        <v>2</v>
      </c>
      <c r="D17" s="690">
        <v>2012</v>
      </c>
      <c r="E17" s="748"/>
    </row>
    <row r="18" spans="1:5" ht="12.75">
      <c r="A18" s="747" t="s">
        <v>573</v>
      </c>
      <c r="B18" s="693">
        <v>250</v>
      </c>
      <c r="C18" s="689">
        <v>2</v>
      </c>
      <c r="D18" s="690">
        <v>2012</v>
      </c>
      <c r="E18" s="748"/>
    </row>
    <row r="19" spans="1:5" ht="12.75">
      <c r="A19" s="747" t="s">
        <v>593</v>
      </c>
      <c r="B19" s="693">
        <v>250</v>
      </c>
      <c r="C19" s="689">
        <v>2</v>
      </c>
      <c r="D19" s="690">
        <v>2012</v>
      </c>
      <c r="E19" s="748"/>
    </row>
    <row r="20" spans="1:5" ht="12.75">
      <c r="A20" s="747" t="s">
        <v>576</v>
      </c>
      <c r="B20" s="693">
        <v>250</v>
      </c>
      <c r="C20" s="689">
        <v>2</v>
      </c>
      <c r="D20" s="690">
        <v>2012</v>
      </c>
      <c r="E20" s="748"/>
    </row>
    <row r="21" spans="1:5" ht="12.75">
      <c r="A21" s="747" t="s">
        <v>542</v>
      </c>
      <c r="B21" s="693">
        <v>600</v>
      </c>
      <c r="C21" s="689">
        <v>2</v>
      </c>
      <c r="D21" s="690">
        <v>2012</v>
      </c>
      <c r="E21" s="748"/>
    </row>
    <row r="22" spans="1:5" ht="12.75">
      <c r="A22" s="747" t="s">
        <v>544</v>
      </c>
      <c r="B22" s="693">
        <v>1805</v>
      </c>
      <c r="C22" s="689">
        <v>2</v>
      </c>
      <c r="D22" s="690">
        <v>2012</v>
      </c>
      <c r="E22" s="748"/>
    </row>
    <row r="23" spans="1:5" ht="12.75">
      <c r="A23" s="747" t="s">
        <v>590</v>
      </c>
      <c r="B23" s="693">
        <v>85</v>
      </c>
      <c r="C23" s="689">
        <v>3</v>
      </c>
      <c r="D23" s="690">
        <v>2012</v>
      </c>
      <c r="E23" s="748"/>
    </row>
    <row r="24" spans="1:5" ht="12.75">
      <c r="A24" s="747" t="s">
        <v>595</v>
      </c>
      <c r="B24" s="693">
        <v>300</v>
      </c>
      <c r="C24" s="689">
        <v>3</v>
      </c>
      <c r="D24" s="690">
        <v>2012</v>
      </c>
      <c r="E24" s="748"/>
    </row>
    <row r="25" spans="1:5" ht="12.75">
      <c r="A25" s="747" t="s">
        <v>549</v>
      </c>
      <c r="B25" s="693">
        <v>180</v>
      </c>
      <c r="C25" s="689">
        <v>3</v>
      </c>
      <c r="D25" s="690">
        <v>2012</v>
      </c>
      <c r="E25" s="748"/>
    </row>
    <row r="26" spans="1:5" ht="12.75">
      <c r="A26" s="747" t="s">
        <v>546</v>
      </c>
      <c r="B26" s="693">
        <v>905</v>
      </c>
      <c r="C26" s="689">
        <v>3</v>
      </c>
      <c r="D26" s="690">
        <v>2012</v>
      </c>
      <c r="E26" s="748"/>
    </row>
    <row r="27" spans="1:5" ht="12.75">
      <c r="A27" s="747" t="s">
        <v>547</v>
      </c>
      <c r="B27" s="693">
        <v>420</v>
      </c>
      <c r="C27" s="689">
        <v>3</v>
      </c>
      <c r="D27" s="690">
        <v>2012</v>
      </c>
      <c r="E27" s="748"/>
    </row>
    <row r="28" spans="1:5" ht="13.5" thickBot="1">
      <c r="A28" s="749" t="s">
        <v>548</v>
      </c>
      <c r="B28" s="750">
        <v>375</v>
      </c>
      <c r="C28" s="751">
        <v>3</v>
      </c>
      <c r="D28" s="752">
        <v>2012</v>
      </c>
      <c r="E28" s="753"/>
    </row>
    <row r="29" ht="13.5" thickBot="1">
      <c r="B29" s="737">
        <f>SUM(B15:B28)</f>
        <v>6020</v>
      </c>
    </row>
  </sheetData>
  <printOptions/>
  <pageMargins left="0" right="0" top="0.3937007874015748" bottom="0.1968503937007874" header="0.11811023622047245" footer="0.5118110236220472"/>
  <pageSetup horizontalDpi="600" verticalDpi="600" orientation="landscape" paperSize="9" r:id="rId1"/>
  <headerFooter alignWithMargins="0">
    <oddHeader>&amp;C&amp;"Arial CE,Tučné"&amp;11&amp;UVybavení "pod čarou"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urad</dc:creator>
  <cp:keywords/>
  <dc:description/>
  <cp:lastModifiedBy>Městský úřad</cp:lastModifiedBy>
  <cp:lastPrinted>2011-12-06T09:05:27Z</cp:lastPrinted>
  <dcterms:created xsi:type="dcterms:W3CDTF">2003-11-20T14:31:25Z</dcterms:created>
  <dcterms:modified xsi:type="dcterms:W3CDTF">2011-12-06T12:38:34Z</dcterms:modified>
  <cp:category/>
  <cp:version/>
  <cp:contentType/>
  <cp:contentStatus/>
</cp:coreProperties>
</file>